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F1B07FFE-A67C-4DD9-AB28-F8A341E6049A}" xr6:coauthVersionLast="45" xr6:coauthVersionMax="45" xr10:uidLastSave="{00000000-0000-0000-0000-000000000000}"/>
  <bookViews>
    <workbookView xWindow="-120" yWindow="-120" windowWidth="29040" windowHeight="15840" tabRatio="241" xr2:uid="{00000000-000D-0000-FFFF-FFFF00000000}"/>
  </bookViews>
  <sheets>
    <sheet name="IFRS" sheetId="4" r:id="rId1"/>
  </sheets>
  <externalReferences>
    <externalReference r:id="rId2"/>
    <externalReference r:id="rId3"/>
    <externalReference r:id="rId4"/>
  </externalReferences>
  <definedNames>
    <definedName name="_xlnm.Print_Area" localSheetId="0">IFRS!$A$1:$Q$54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4" l="1"/>
  <c r="G14" i="4"/>
  <c r="I14" i="4"/>
  <c r="K14" i="4"/>
  <c r="O14" i="4"/>
  <c r="M14" i="4"/>
  <c r="Q18" i="4"/>
  <c r="Q16" i="4"/>
  <c r="Q15" i="4"/>
  <c r="Q14" i="4"/>
  <c r="M15" i="4"/>
  <c r="M16" i="4"/>
  <c r="M17" i="4"/>
  <c r="M18" i="4"/>
  <c r="M19" i="4"/>
  <c r="M20" i="4"/>
  <c r="M21" i="4"/>
  <c r="M22" i="4"/>
  <c r="M23" i="4"/>
  <c r="M24" i="4"/>
  <c r="M25" i="4"/>
  <c r="I42" i="4" l="1"/>
  <c r="H42" i="4"/>
  <c r="F130" i="4" l="1"/>
  <c r="D130" i="4"/>
  <c r="I41" i="4" l="1"/>
  <c r="H41" i="4"/>
  <c r="N23" i="4"/>
  <c r="I33" i="4" l="1"/>
  <c r="H33" i="4"/>
  <c r="H36" i="4" l="1"/>
  <c r="I36" i="4"/>
  <c r="H119" i="4" l="1"/>
  <c r="H120" i="4"/>
  <c r="H121" i="4"/>
  <c r="H122" i="4"/>
  <c r="H123" i="4"/>
  <c r="H124" i="4"/>
  <c r="H125" i="4"/>
  <c r="H127" i="4"/>
  <c r="H128" i="4"/>
  <c r="H129" i="4"/>
  <c r="I119" i="4"/>
  <c r="I120" i="4"/>
  <c r="I121" i="4"/>
  <c r="I122" i="4"/>
  <c r="I123" i="4"/>
  <c r="I124" i="4"/>
  <c r="I125" i="4"/>
  <c r="I127" i="4"/>
  <c r="I128" i="4"/>
  <c r="I129" i="4"/>
  <c r="I118" i="4"/>
  <c r="H118" i="4"/>
  <c r="H43" i="4"/>
  <c r="H32" i="4"/>
  <c r="H39" i="4"/>
  <c r="H38" i="4"/>
  <c r="I38" i="4"/>
  <c r="I34" i="4"/>
  <c r="I37" i="4"/>
  <c r="I35" i="4" l="1"/>
  <c r="H35" i="4"/>
  <c r="I39" i="4" l="1"/>
  <c r="F40" i="4" l="1"/>
  <c r="P22" i="4"/>
  <c r="N22" i="4"/>
  <c r="L22" i="4"/>
  <c r="J22" i="4"/>
  <c r="H22" i="4"/>
  <c r="F22" i="4"/>
  <c r="D22" i="4"/>
  <c r="F44" i="4" l="1"/>
  <c r="I126" i="4"/>
  <c r="H126" i="4"/>
  <c r="I40" i="4"/>
  <c r="H40" i="4"/>
  <c r="D26" i="4" l="1"/>
  <c r="H44" i="4" s="1"/>
  <c r="I32" i="4"/>
  <c r="P26" i="4"/>
  <c r="Q24" i="4" s="1"/>
  <c r="I44" i="4" l="1"/>
  <c r="E23" i="4"/>
  <c r="E24" i="4"/>
  <c r="Q21" i="4"/>
  <c r="Q23" i="4"/>
  <c r="E18" i="4"/>
  <c r="E15" i="4"/>
  <c r="E17" i="4"/>
  <c r="E21" i="4"/>
  <c r="Q20" i="4"/>
  <c r="Q22" i="4"/>
  <c r="E22" i="4"/>
  <c r="Q17" i="4"/>
  <c r="Q25" i="4"/>
  <c r="Q19" i="4"/>
  <c r="E25" i="4"/>
  <c r="E20" i="4"/>
  <c r="E16" i="4"/>
  <c r="E19" i="4"/>
  <c r="H34" i="4"/>
  <c r="I43" i="4" l="1"/>
  <c r="J44" i="4"/>
  <c r="K36" i="4" s="1"/>
  <c r="H37" i="4"/>
  <c r="K34" i="4" l="1"/>
  <c r="K35" i="4"/>
  <c r="K39" i="4"/>
  <c r="K43" i="4"/>
  <c r="K40" i="4"/>
  <c r="K33" i="4"/>
  <c r="K37" i="4"/>
  <c r="K41" i="4"/>
  <c r="K32" i="4"/>
  <c r="K38" i="4"/>
  <c r="K42" i="4"/>
  <c r="K44" i="4" l="1"/>
  <c r="L44" i="4" l="1"/>
  <c r="M35" i="4" l="1"/>
  <c r="M36" i="4"/>
  <c r="M34" i="4"/>
  <c r="M38" i="4"/>
  <c r="M42" i="4"/>
  <c r="M41" i="4"/>
  <c r="M39" i="4"/>
  <c r="M43" i="4"/>
  <c r="M40" i="4"/>
  <c r="M37" i="4"/>
  <c r="M33" i="4"/>
  <c r="L202" i="4"/>
  <c r="L199" i="4"/>
  <c r="L26" i="4" l="1"/>
  <c r="J26" i="4"/>
  <c r="H26" i="4"/>
  <c r="I24" i="4" s="1"/>
  <c r="F26" i="4"/>
  <c r="G23" i="4" l="1"/>
  <c r="G24" i="4"/>
  <c r="K23" i="4"/>
  <c r="K24" i="4"/>
  <c r="I23" i="4"/>
  <c r="G18" i="4"/>
  <c r="G15" i="4"/>
  <c r="I18" i="4"/>
  <c r="I15" i="4"/>
  <c r="K18" i="4"/>
  <c r="K15" i="4"/>
  <c r="G22" i="4"/>
  <c r="G17" i="4"/>
  <c r="G21" i="4"/>
  <c r="I17" i="4"/>
  <c r="I21" i="4"/>
  <c r="I19" i="4"/>
  <c r="I16" i="4"/>
  <c r="I20" i="4"/>
  <c r="K19" i="4"/>
  <c r="K16" i="4"/>
  <c r="K20" i="4"/>
  <c r="K17" i="4"/>
  <c r="K21" i="4"/>
  <c r="I25" i="4"/>
  <c r="I22" i="4"/>
  <c r="K22" i="4"/>
  <c r="K25" i="4"/>
  <c r="G16" i="4"/>
  <c r="G19" i="4"/>
  <c r="G20" i="4"/>
  <c r="G25" i="4"/>
  <c r="D44" i="4"/>
  <c r="N26" i="4" l="1"/>
  <c r="O23" i="4" l="1"/>
  <c r="O24" i="4"/>
  <c r="O18" i="4"/>
  <c r="O15" i="4"/>
  <c r="O21" i="4"/>
  <c r="O16" i="4"/>
  <c r="O17" i="4"/>
  <c r="O22" i="4"/>
  <c r="O20" i="4"/>
  <c r="O19" i="4"/>
  <c r="O25" i="4"/>
  <c r="B33" i="4" l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M32" i="4" l="1"/>
  <c r="M44" i="4" l="1"/>
  <c r="Q26" i="4" l="1"/>
  <c r="M26" i="4" l="1"/>
  <c r="O26" i="4"/>
  <c r="K26" i="4"/>
  <c r="G26" i="4"/>
  <c r="E26" i="4"/>
  <c r="I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C120" authorId="0" shapeId="0" xr:uid="{56A1A69C-FB5E-4FBF-B801-AF328AFE1866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Raporitmi financiar sipas standardit lokal - GAAP)</t>
        </r>
      </text>
    </comment>
  </commentList>
</comments>
</file>

<file path=xl/sharedStrings.xml><?xml version="1.0" encoding="utf-8"?>
<sst xmlns="http://schemas.openxmlformats.org/spreadsheetml/2006/main" count="107" uniqueCount="59">
  <si>
    <t>ASSETS</t>
  </si>
  <si>
    <t>LIABILITIES</t>
  </si>
  <si>
    <t>No</t>
  </si>
  <si>
    <t>Total Assets</t>
  </si>
  <si>
    <t xml:space="preserve">Investments in Securities </t>
  </si>
  <si>
    <t>Placement with banks</t>
  </si>
  <si>
    <t>Deposits</t>
  </si>
  <si>
    <t>Equity Capital</t>
  </si>
  <si>
    <t>in LEK</t>
  </si>
  <si>
    <t>in %</t>
  </si>
  <si>
    <t>Banka Kombëtare Tregtare</t>
  </si>
  <si>
    <t>Credins Bank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</si>
  <si>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</si>
  <si>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</si>
  <si>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</si>
  <si>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</si>
  <si>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</si>
  <si>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</si>
  <si>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</si>
  <si>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</si>
  <si>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</si>
  <si>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</si>
  <si>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</si>
  <si>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Quarterly</t>
  </si>
  <si>
    <t>Cumulative</t>
  </si>
  <si>
    <t>%</t>
  </si>
  <si>
    <t>NOTE:</t>
  </si>
  <si>
    <t>All reportings are based on IFRS.</t>
  </si>
  <si>
    <t>Alpha Bank Albania</t>
  </si>
  <si>
    <t>Main Financial Indicators of Albanian Banking System</t>
  </si>
  <si>
    <t>FIBANK Albania</t>
  </si>
  <si>
    <t>Raiffeisen Bank Albania</t>
  </si>
  <si>
    <t>American Bank of Investments</t>
  </si>
  <si>
    <t>Loans (net)</t>
  </si>
  <si>
    <t>Other liabilities</t>
  </si>
  <si>
    <t>OTP Albania</t>
  </si>
  <si>
    <t>Employees</t>
  </si>
  <si>
    <t>No.</t>
  </si>
  <si>
    <t>Outlets</t>
  </si>
  <si>
    <t>Intesa Sanpaolo Bank Albania</t>
  </si>
  <si>
    <t>Banka Kombëtare Tregtare "</t>
  </si>
  <si>
    <t>"</t>
  </si>
  <si>
    <t>Raportimi eshte sipas standardit GAAP</t>
  </si>
  <si>
    <t>Equity 31 dhjetor 2018</t>
  </si>
  <si>
    <t>RoE (vjetore)</t>
  </si>
  <si>
    <t>Aasets 31 dhjet 2018</t>
  </si>
  <si>
    <t>RoA (vjetore)</t>
  </si>
  <si>
    <r>
      <rPr>
        <b/>
        <sz val="11"/>
        <rFont val="Tahoma"/>
        <family val="2"/>
      </rPr>
      <t>ROA</t>
    </r>
    <r>
      <rPr>
        <sz val="11"/>
        <rFont val="Tahoma"/>
        <family val="2"/>
      </rPr>
      <t xml:space="preserve"> 
</t>
    </r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</si>
  <si>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</t>
    </r>
  </si>
  <si>
    <r>
      <t xml:space="preserve">BANKS </t>
    </r>
    <r>
      <rPr>
        <b/>
        <sz val="13"/>
        <color rgb="FFC00000"/>
        <rFont val="Tahoma"/>
        <family val="2"/>
      </rPr>
      <t>*</t>
    </r>
  </si>
  <si>
    <r>
      <t xml:space="preserve">in % </t>
    </r>
    <r>
      <rPr>
        <sz val="11"/>
        <color rgb="FFC00000"/>
        <rFont val="Tahoma"/>
        <family val="2"/>
      </rPr>
      <t>**</t>
    </r>
  </si>
  <si>
    <r>
      <rPr>
        <sz val="11"/>
        <color rgb="FFC00000"/>
        <rFont val="Tahoma"/>
        <family val="2"/>
      </rPr>
      <t>**</t>
    </r>
    <r>
      <rPr>
        <sz val="11"/>
        <rFont val="Tahoma"/>
        <family val="2"/>
      </rPr>
      <t xml:space="preserve"> </t>
    </r>
  </si>
  <si>
    <t>In percentage of total respective indicator of the banking system.</t>
  </si>
  <si>
    <t>*</t>
  </si>
  <si>
    <t>Alphabetically listed in English.</t>
  </si>
  <si>
    <t>Third Quarter 2019</t>
  </si>
  <si>
    <r>
      <t xml:space="preserve">Banka Kombëtare Tregtare </t>
    </r>
    <r>
      <rPr>
        <b/>
        <sz val="14"/>
        <color theme="5"/>
        <rFont val="Tahoma"/>
        <family val="2"/>
      </rPr>
      <t>"</t>
    </r>
  </si>
  <si>
    <r>
      <t xml:space="preserve">Union Bank </t>
    </r>
    <r>
      <rPr>
        <b/>
        <sz val="14"/>
        <color rgb="FFFF0000"/>
        <rFont val="Tahoma"/>
        <family val="2"/>
      </rPr>
      <t>"</t>
    </r>
  </si>
  <si>
    <r>
      <t xml:space="preserve">Banka Kombëtare Tregtare </t>
    </r>
    <r>
      <rPr>
        <b/>
        <sz val="14"/>
        <color rgb="FFC00000"/>
        <rFont val="Tahoma"/>
        <family val="2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</si>
</sst>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* #,##0.0_);_(* \(#,##0.0\);_(* \-??_);_(@_)"/>
    <numFmt numFmtId="167" formatCode="_(* #,##0_);_(* \(#,##0\);_(* \-??_);_(@_)"/>
    <numFmt numFmtId="168" formatCode="0.0%"/>
    <numFmt numFmtId="169" formatCode="_(* #,##0_);_(* \(#,##0\);_(* &quot;-&quot;??_);_(@_)"/>
  </numFmts>
  <fonts count="49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b/>
      <sz val="11"/>
      <color rgb="FFFF0000"/>
      <name val="Tahoma"/>
      <family val="2"/>
    </font>
    <font>
      <b/>
      <sz val="13"/>
      <color rgb="FFFF0000"/>
      <name val="Tahoma"/>
      <family val="2"/>
    </font>
    <font>
      <sz val="10"/>
      <name val="Arial"/>
      <family val="2"/>
    </font>
    <font>
      <sz val="11"/>
      <name val="Arial"/>
      <family val="2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Tahoma"/>
      <family val="2"/>
    </font>
    <font>
      <b/>
      <sz val="13"/>
      <color rgb="FFC00000"/>
      <name val="Tahoma"/>
      <family val="2"/>
    </font>
    <font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1"/>
      <name val="Arial"/>
      <family val="2"/>
    </font>
    <font>
      <b/>
      <sz val="11"/>
      <color theme="0" tint="-0.249977111117893"/>
      <name val="Tahoma"/>
      <family val="2"/>
    </font>
    <font>
      <sz val="11"/>
      <color theme="0" tint="-0.249977111117893"/>
      <name val="Arial"/>
      <family val="2"/>
      <charset val="204"/>
    </font>
    <font>
      <sz val="11"/>
      <color theme="0" tint="-0.249977111117893"/>
      <name val="Tahoma"/>
      <family val="2"/>
    </font>
    <font>
      <b/>
      <sz val="10"/>
      <name val="Tahoma"/>
      <family val="2"/>
    </font>
    <font>
      <b/>
      <sz val="14"/>
      <color theme="5"/>
      <name val="Tahoma"/>
      <family val="2"/>
    </font>
    <font>
      <b/>
      <sz val="14"/>
      <color rgb="FFFF0000"/>
      <name val="Tahoma"/>
      <family val="2"/>
    </font>
    <font>
      <b/>
      <sz val="14"/>
      <color rgb="FFC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auto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33" fillId="0" borderId="0"/>
    <xf numFmtId="9" fontId="30" fillId="0" borderId="0" applyFont="0" applyFill="0" applyBorder="0" applyAlignment="0" applyProtection="0"/>
    <xf numFmtId="165" fontId="19" fillId="0" borderId="0" applyFill="0" applyBorder="0" applyAlignment="0" applyProtection="0"/>
    <xf numFmtId="9" fontId="19" fillId="0" borderId="0" applyFill="0" applyBorder="0" applyAlignment="0" applyProtection="0"/>
    <xf numFmtId="164" fontId="30" fillId="0" borderId="0" applyFont="0" applyFill="0" applyBorder="0" applyAlignment="0" applyProtection="0"/>
    <xf numFmtId="0" fontId="19" fillId="0" borderId="0"/>
  </cellStyleXfs>
  <cellXfs count="178">
    <xf numFmtId="0" fontId="0" fillId="0" borderId="0" xfId="0"/>
    <xf numFmtId="0" fontId="26" fillId="0" borderId="14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167" fontId="25" fillId="0" borderId="0" xfId="28" applyNumberFormat="1" applyFont="1"/>
    <xf numFmtId="0" fontId="25" fillId="0" borderId="0" xfId="0" applyFont="1"/>
    <xf numFmtId="0" fontId="25" fillId="0" borderId="0" xfId="0" applyFont="1" applyAlignment="1">
      <alignment horizontal="center"/>
    </xf>
    <xf numFmtId="167" fontId="25" fillId="0" borderId="0" xfId="0" applyNumberFormat="1" applyFont="1"/>
    <xf numFmtId="0" fontId="26" fillId="0" borderId="15" xfId="0" applyFont="1" applyBorder="1"/>
    <xf numFmtId="0" fontId="25" fillId="0" borderId="20" xfId="0" applyFont="1" applyBorder="1" applyAlignment="1">
      <alignment horizontal="center"/>
    </xf>
    <xf numFmtId="10" fontId="25" fillId="0" borderId="0" xfId="41" applyNumberFormat="1" applyFont="1" applyAlignment="1">
      <alignment horizontal="center"/>
    </xf>
    <xf numFmtId="166" fontId="25" fillId="0" borderId="0" xfId="28" applyNumberFormat="1" applyFont="1"/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6" fillId="0" borderId="13" xfId="0" applyFont="1" applyBorder="1" applyAlignment="1">
      <alignment vertical="top" wrapText="1"/>
    </xf>
    <xf numFmtId="0" fontId="25" fillId="0" borderId="11" xfId="0" applyFont="1" applyBorder="1"/>
    <xf numFmtId="165" fontId="25" fillId="0" borderId="0" xfId="0" applyNumberFormat="1" applyFont="1" applyAlignment="1">
      <alignment horizontal="center"/>
    </xf>
    <xf numFmtId="0" fontId="25" fillId="0" borderId="11" xfId="0" applyFont="1" applyBorder="1" applyAlignment="1">
      <alignment horizontal="center"/>
    </xf>
    <xf numFmtId="167" fontId="26" fillId="0" borderId="0" xfId="0" applyNumberFormat="1" applyFont="1"/>
    <xf numFmtId="165" fontId="25" fillId="0" borderId="0" xfId="28" applyFont="1" applyAlignment="1">
      <alignment horizontal="center"/>
    </xf>
    <xf numFmtId="167" fontId="25" fillId="0" borderId="0" xfId="0" applyNumberFormat="1" applyFont="1" applyAlignment="1">
      <alignment horizontal="center"/>
    </xf>
    <xf numFmtId="167" fontId="27" fillId="0" borderId="0" xfId="28" applyNumberFormat="1" applyFont="1"/>
    <xf numFmtId="0" fontId="28" fillId="0" borderId="10" xfId="0" applyFont="1" applyBorder="1" applyAlignment="1">
      <alignment horizontal="center"/>
    </xf>
    <xf numFmtId="0" fontId="29" fillId="0" borderId="0" xfId="0" applyFont="1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5" xfId="0" applyFont="1" applyBorder="1" applyAlignment="1">
      <alignment horizontal="center" wrapText="1"/>
    </xf>
    <xf numFmtId="0" fontId="25" fillId="0" borderId="25" xfId="0" applyFont="1" applyBorder="1" applyAlignment="1">
      <alignment horizontal="center" vertical="center" wrapText="1"/>
    </xf>
    <xf numFmtId="167" fontId="26" fillId="0" borderId="0" xfId="0" applyNumberFormat="1" applyFont="1" applyAlignment="1">
      <alignment horizontal="center"/>
    </xf>
    <xf numFmtId="168" fontId="25" fillId="0" borderId="0" xfId="41" applyNumberFormat="1" applyFont="1" applyAlignment="1">
      <alignment horizontal="right"/>
    </xf>
    <xf numFmtId="9" fontId="26" fillId="0" borderId="0" xfId="0" applyNumberFormat="1" applyFont="1" applyAlignment="1">
      <alignment horizontal="center"/>
    </xf>
    <xf numFmtId="167" fontId="26" fillId="0" borderId="0" xfId="28" applyNumberFormat="1" applyFont="1"/>
    <xf numFmtId="43" fontId="25" fillId="0" borderId="0" xfId="0" applyNumberFormat="1" applyFont="1"/>
    <xf numFmtId="0" fontId="25" fillId="0" borderId="38" xfId="0" applyFont="1" applyBorder="1"/>
    <xf numFmtId="3" fontId="25" fillId="0" borderId="30" xfId="28" applyNumberFormat="1" applyFont="1" applyBorder="1" applyAlignment="1">
      <alignment horizontal="center" vertical="center"/>
    </xf>
    <xf numFmtId="3" fontId="25" fillId="0" borderId="26" xfId="28" applyNumberFormat="1" applyFont="1" applyBorder="1" applyAlignment="1">
      <alignment horizontal="center" vertical="center"/>
    </xf>
    <xf numFmtId="3" fontId="26" fillId="0" borderId="28" xfId="28" applyNumberFormat="1" applyFont="1" applyBorder="1" applyAlignment="1">
      <alignment horizontal="center" vertical="center"/>
    </xf>
    <xf numFmtId="0" fontId="25" fillId="0" borderId="39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8" fillId="0" borderId="38" xfId="0" applyFont="1" applyBorder="1"/>
    <xf numFmtId="0" fontId="26" fillId="0" borderId="38" xfId="0" applyFont="1" applyBorder="1"/>
    <xf numFmtId="15" fontId="25" fillId="0" borderId="38" xfId="0" applyNumberFormat="1" applyFont="1" applyBorder="1" applyAlignment="1">
      <alignment horizontal="right"/>
    </xf>
    <xf numFmtId="15" fontId="26" fillId="0" borderId="38" xfId="0" applyNumberFormat="1" applyFont="1" applyBorder="1" applyAlignment="1">
      <alignment horizontal="right"/>
    </xf>
    <xf numFmtId="0" fontId="26" fillId="0" borderId="38" xfId="0" applyFont="1" applyBorder="1" applyAlignment="1">
      <alignment horizontal="right"/>
    </xf>
    <xf numFmtId="167" fontId="25" fillId="0" borderId="38" xfId="0" applyNumberFormat="1" applyFont="1" applyBorder="1"/>
    <xf numFmtId="15" fontId="25" fillId="0" borderId="0" xfId="0" applyNumberFormat="1" applyFont="1" applyAlignment="1">
      <alignment horizontal="right"/>
    </xf>
    <xf numFmtId="0" fontId="25" fillId="0" borderId="27" xfId="0" applyFont="1" applyBorder="1"/>
    <xf numFmtId="3" fontId="25" fillId="0" borderId="0" xfId="0" applyNumberFormat="1" applyFont="1"/>
    <xf numFmtId="10" fontId="25" fillId="0" borderId="0" xfId="0" applyNumberFormat="1" applyFont="1"/>
    <xf numFmtId="9" fontId="25" fillId="0" borderId="0" xfId="0" applyNumberFormat="1" applyFont="1"/>
    <xf numFmtId="10" fontId="25" fillId="0" borderId="0" xfId="41" applyNumberFormat="1" applyFont="1" applyAlignment="1">
      <alignment horizontal="center" vertical="center"/>
    </xf>
    <xf numFmtId="3" fontId="25" fillId="0" borderId="29" xfId="28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/>
    </xf>
    <xf numFmtId="167" fontId="31" fillId="0" borderId="0" xfId="0" applyNumberFormat="1" applyFont="1"/>
    <xf numFmtId="0" fontId="25" fillId="0" borderId="22" xfId="0" applyFont="1" applyBorder="1" applyAlignment="1">
      <alignment horizontal="center"/>
    </xf>
    <xf numFmtId="167" fontId="26" fillId="0" borderId="17" xfId="0" applyNumberFormat="1" applyFont="1" applyBorder="1" applyAlignment="1">
      <alignment horizontal="center" vertical="center"/>
    </xf>
    <xf numFmtId="167" fontId="25" fillId="0" borderId="10" xfId="28" applyNumberFormat="1" applyFont="1" applyBorder="1" applyAlignment="1">
      <alignment vertical="center"/>
    </xf>
    <xf numFmtId="167" fontId="25" fillId="0" borderId="47" xfId="28" applyNumberFormat="1" applyFont="1" applyBorder="1" applyAlignment="1">
      <alignment vertical="center"/>
    </xf>
    <xf numFmtId="167" fontId="25" fillId="0" borderId="0" xfId="28" applyNumberFormat="1" applyFont="1" applyAlignment="1">
      <alignment vertical="center"/>
    </xf>
    <xf numFmtId="167" fontId="25" fillId="0" borderId="45" xfId="28" applyNumberFormat="1" applyFont="1" applyBorder="1" applyAlignment="1">
      <alignment vertical="center"/>
    </xf>
    <xf numFmtId="167" fontId="25" fillId="0" borderId="29" xfId="28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168" fontId="25" fillId="0" borderId="16" xfId="41" applyNumberFormat="1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wrapText="1" indent="1"/>
    </xf>
    <xf numFmtId="169" fontId="25" fillId="0" borderId="0" xfId="45" applyNumberFormat="1" applyFont="1"/>
    <xf numFmtId="168" fontId="25" fillId="0" borderId="49" xfId="41" applyNumberFormat="1" applyFont="1" applyBorder="1" applyAlignment="1">
      <alignment horizontal="center" vertical="center"/>
    </xf>
    <xf numFmtId="168" fontId="25" fillId="0" borderId="0" xfId="41" applyNumberFormat="1" applyFont="1" applyAlignment="1">
      <alignment horizontal="center" vertical="center"/>
    </xf>
    <xf numFmtId="0" fontId="32" fillId="0" borderId="0" xfId="0" applyFont="1"/>
    <xf numFmtId="0" fontId="21" fillId="0" borderId="42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0" fontId="25" fillId="0" borderId="0" xfId="47" applyNumberFormat="1" applyFont="1" applyBorder="1"/>
    <xf numFmtId="0" fontId="21" fillId="0" borderId="50" xfId="0" applyFont="1" applyBorder="1" applyAlignment="1">
      <alignment horizontal="left" vertical="center" wrapText="1" indent="1"/>
    </xf>
    <xf numFmtId="0" fontId="25" fillId="0" borderId="44" xfId="0" applyFont="1" applyBorder="1"/>
    <xf numFmtId="0" fontId="25" fillId="0" borderId="44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59" xfId="0" applyFont="1" applyBorder="1"/>
    <xf numFmtId="1" fontId="25" fillId="0" borderId="57" xfId="41" applyNumberFormat="1" applyFont="1" applyBorder="1" applyAlignment="1">
      <alignment horizontal="center" vertical="center"/>
    </xf>
    <xf numFmtId="1" fontId="25" fillId="0" borderId="38" xfId="41" applyNumberFormat="1" applyFont="1" applyBorder="1" applyAlignment="1">
      <alignment horizontal="center" vertical="center"/>
    </xf>
    <xf numFmtId="167" fontId="25" fillId="0" borderId="62" xfId="28" applyNumberFormat="1" applyFont="1" applyBorder="1" applyAlignment="1">
      <alignment vertical="center"/>
    </xf>
    <xf numFmtId="3" fontId="25" fillId="0" borderId="63" xfId="28" applyNumberFormat="1" applyFont="1" applyBorder="1" applyAlignment="1">
      <alignment horizontal="center" vertical="center"/>
    </xf>
    <xf numFmtId="169" fontId="25" fillId="0" borderId="0" xfId="0" applyNumberFormat="1" applyFont="1"/>
    <xf numFmtId="169" fontId="25" fillId="0" borderId="0" xfId="45" applyNumberFormat="1" applyFont="1" applyBorder="1"/>
    <xf numFmtId="10" fontId="25" fillId="0" borderId="64" xfId="41" applyNumberFormat="1" applyFont="1" applyBorder="1" applyAlignment="1">
      <alignment horizontal="center" vertical="center"/>
    </xf>
    <xf numFmtId="167" fontId="25" fillId="0" borderId="0" xfId="28" applyNumberFormat="1" applyFont="1" applyBorder="1" applyAlignment="1">
      <alignment vertical="center"/>
    </xf>
    <xf numFmtId="10" fontId="20" fillId="0" borderId="0" xfId="47" applyNumberFormat="1" applyFont="1" applyBorder="1"/>
    <xf numFmtId="0" fontId="25" fillId="0" borderId="0" xfId="0" applyFont="1" applyBorder="1"/>
    <xf numFmtId="10" fontId="25" fillId="0" borderId="0" xfId="41" applyNumberFormat="1" applyFont="1" applyBorder="1" applyAlignment="1">
      <alignment horizontal="center" vertical="center"/>
    </xf>
    <xf numFmtId="10" fontId="25" fillId="0" borderId="0" xfId="41" applyNumberFormat="1" applyFont="1" applyBorder="1" applyAlignment="1">
      <alignment horizontal="right" vertical="center"/>
    </xf>
    <xf numFmtId="168" fontId="25" fillId="0" borderId="0" xfId="41" applyNumberFormat="1" applyFont="1" applyBorder="1" applyAlignment="1">
      <alignment horizontal="center" vertical="center"/>
    </xf>
    <xf numFmtId="10" fontId="34" fillId="0" borderId="0" xfId="41" applyNumberFormat="1" applyFont="1" applyBorder="1" applyAlignment="1">
      <alignment vertical="center"/>
    </xf>
    <xf numFmtId="0" fontId="21" fillId="0" borderId="38" xfId="0" applyFont="1" applyBorder="1" applyAlignment="1">
      <alignment horizontal="left" vertical="center" wrapText="1" indent="1"/>
    </xf>
    <xf numFmtId="167" fontId="25" fillId="0" borderId="0" xfId="48" applyNumberFormat="1" applyFont="1" applyAlignment="1">
      <alignment vertical="center"/>
    </xf>
    <xf numFmtId="167" fontId="25" fillId="0" borderId="38" xfId="48" applyNumberFormat="1" applyFont="1" applyBorder="1" applyAlignment="1">
      <alignment vertical="center"/>
    </xf>
    <xf numFmtId="167" fontId="25" fillId="0" borderId="46" xfId="48" applyNumberFormat="1" applyFont="1" applyBorder="1" applyAlignment="1">
      <alignment vertical="center"/>
    </xf>
    <xf numFmtId="167" fontId="25" fillId="0" borderId="48" xfId="48" applyNumberFormat="1" applyFont="1" applyBorder="1" applyAlignment="1">
      <alignment vertical="center"/>
    </xf>
    <xf numFmtId="167" fontId="25" fillId="0" borderId="0" xfId="51" applyNumberFormat="1" applyFont="1" applyAlignment="1">
      <alignment vertical="center"/>
    </xf>
    <xf numFmtId="167" fontId="25" fillId="0" borderId="10" xfId="48" applyNumberFormat="1" applyFont="1" applyBorder="1" applyAlignment="1">
      <alignment vertical="center"/>
    </xf>
    <xf numFmtId="167" fontId="25" fillId="0" borderId="66" xfId="28" applyNumberFormat="1" applyFont="1" applyBorder="1" applyAlignment="1">
      <alignment vertical="center"/>
    </xf>
    <xf numFmtId="169" fontId="25" fillId="0" borderId="66" xfId="45" applyNumberFormat="1" applyFont="1" applyBorder="1"/>
    <xf numFmtId="10" fontId="25" fillId="0" borderId="0" xfId="47" applyNumberFormat="1" applyFont="1"/>
    <xf numFmtId="167" fontId="25" fillId="0" borderId="48" xfId="28" applyNumberFormat="1" applyFont="1" applyBorder="1" applyAlignment="1">
      <alignment vertical="center"/>
    </xf>
    <xf numFmtId="167" fontId="25" fillId="0" borderId="46" xfId="28" applyNumberFormat="1" applyFont="1" applyBorder="1" applyAlignment="1">
      <alignment vertical="center"/>
    </xf>
    <xf numFmtId="166" fontId="26" fillId="0" borderId="0" xfId="28" applyNumberFormat="1" applyFont="1"/>
    <xf numFmtId="0" fontId="37" fillId="24" borderId="0" xfId="0" applyFont="1" applyFill="1"/>
    <xf numFmtId="10" fontId="37" fillId="24" borderId="0" xfId="41" applyNumberFormat="1" applyFont="1" applyFill="1" applyAlignment="1">
      <alignment horizontal="center"/>
    </xf>
    <xf numFmtId="166" fontId="37" fillId="24" borderId="0" xfId="28" applyNumberFormat="1" applyFont="1" applyFill="1"/>
    <xf numFmtId="0" fontId="37" fillId="24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168" fontId="25" fillId="0" borderId="66" xfId="49" applyNumberFormat="1" applyFont="1" applyBorder="1" applyAlignment="1">
      <alignment horizontal="center" vertical="center"/>
    </xf>
    <xf numFmtId="3" fontId="25" fillId="0" borderId="47" xfId="48" applyNumberFormat="1" applyFont="1" applyBorder="1" applyAlignment="1">
      <alignment horizontal="center" vertical="center"/>
    </xf>
    <xf numFmtId="168" fontId="25" fillId="0" borderId="47" xfId="41" applyNumberFormat="1" applyFont="1" applyBorder="1" applyAlignment="1">
      <alignment horizontal="center" vertical="center"/>
    </xf>
    <xf numFmtId="168" fontId="25" fillId="0" borderId="10" xfId="41" applyNumberFormat="1" applyFont="1" applyBorder="1" applyAlignment="1">
      <alignment horizontal="center" vertical="center"/>
    </xf>
    <xf numFmtId="9" fontId="34" fillId="0" borderId="42" xfId="41" applyFont="1" applyBorder="1" applyAlignment="1">
      <alignment horizontal="center" vertical="center"/>
    </xf>
    <xf numFmtId="1" fontId="41" fillId="0" borderId="53" xfId="41" applyNumberFormat="1" applyFont="1" applyBorder="1" applyAlignment="1">
      <alignment horizontal="center" vertical="center"/>
    </xf>
    <xf numFmtId="9" fontId="34" fillId="0" borderId="54" xfId="41" applyFont="1" applyBorder="1" applyAlignment="1">
      <alignment horizontal="center" vertical="center"/>
    </xf>
    <xf numFmtId="169" fontId="25" fillId="0" borderId="65" xfId="50" applyNumberFormat="1" applyFont="1" applyBorder="1" applyAlignment="1">
      <alignment vertical="center"/>
    </xf>
    <xf numFmtId="10" fontId="25" fillId="0" borderId="10" xfId="47" applyNumberFormat="1" applyFont="1" applyBorder="1"/>
    <xf numFmtId="0" fontId="21" fillId="0" borderId="67" xfId="0" applyFont="1" applyBorder="1" applyAlignment="1">
      <alignment horizontal="left" vertical="center" wrapText="1" indent="1"/>
    </xf>
    <xf numFmtId="0" fontId="21" fillId="0" borderId="68" xfId="0" applyFont="1" applyBorder="1" applyAlignment="1">
      <alignment horizontal="left" vertical="center" wrapText="1" indent="1"/>
    </xf>
    <xf numFmtId="169" fontId="25" fillId="0" borderId="44" xfId="45" applyNumberFormat="1" applyFont="1" applyBorder="1"/>
    <xf numFmtId="169" fontId="25" fillId="0" borderId="46" xfId="45" applyNumberFormat="1" applyFont="1" applyBorder="1"/>
    <xf numFmtId="169" fontId="25" fillId="0" borderId="45" xfId="45" applyNumberFormat="1" applyFont="1" applyBorder="1"/>
    <xf numFmtId="169" fontId="25" fillId="0" borderId="70" xfId="45" applyNumberFormat="1" applyFont="1" applyBorder="1"/>
    <xf numFmtId="167" fontId="25" fillId="0" borderId="68" xfId="28" applyNumberFormat="1" applyFont="1" applyBorder="1" applyAlignment="1">
      <alignment vertical="center"/>
    </xf>
    <xf numFmtId="169" fontId="25" fillId="0" borderId="69" xfId="45" applyNumberFormat="1" applyFont="1" applyBorder="1"/>
    <xf numFmtId="169" fontId="25" fillId="0" borderId="68" xfId="45" applyNumberFormat="1" applyFont="1" applyBorder="1"/>
    <xf numFmtId="167" fontId="25" fillId="0" borderId="71" xfId="28" applyNumberFormat="1" applyFont="1" applyBorder="1" applyAlignment="1">
      <alignment vertical="center"/>
    </xf>
    <xf numFmtId="169" fontId="25" fillId="0" borderId="71" xfId="45" applyNumberFormat="1" applyFont="1" applyBorder="1"/>
    <xf numFmtId="166" fontId="25" fillId="0" borderId="71" xfId="28" applyNumberFormat="1" applyFont="1" applyBorder="1"/>
    <xf numFmtId="168" fontId="25" fillId="0" borderId="71" xfId="41" applyNumberFormat="1" applyFont="1" applyBorder="1" applyAlignment="1">
      <alignment horizontal="center" vertical="center"/>
    </xf>
    <xf numFmtId="169" fontId="25" fillId="0" borderId="67" xfId="45" applyNumberFormat="1" applyFont="1" applyBorder="1"/>
    <xf numFmtId="10" fontId="25" fillId="0" borderId="0" xfId="41" applyNumberFormat="1" applyFont="1" applyBorder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 vertical="center"/>
    </xf>
    <xf numFmtId="10" fontId="43" fillId="0" borderId="0" xfId="41" applyNumberFormat="1" applyFont="1" applyAlignment="1">
      <alignment horizontal="center"/>
    </xf>
    <xf numFmtId="10" fontId="44" fillId="0" borderId="64" xfId="41" applyNumberFormat="1" applyFont="1" applyBorder="1" applyAlignment="1">
      <alignment horizontal="center" vertical="center"/>
    </xf>
    <xf numFmtId="168" fontId="25" fillId="0" borderId="62" xfId="41" applyNumberFormat="1" applyFont="1" applyBorder="1" applyAlignment="1">
      <alignment horizontal="center" vertical="center"/>
    </xf>
    <xf numFmtId="167" fontId="25" fillId="0" borderId="72" xfId="28" applyNumberFormat="1" applyFont="1" applyBorder="1" applyAlignment="1">
      <alignment vertical="center"/>
    </xf>
    <xf numFmtId="169" fontId="25" fillId="0" borderId="47" xfId="45" applyNumberFormat="1" applyFont="1" applyBorder="1"/>
    <xf numFmtId="168" fontId="25" fillId="0" borderId="73" xfId="41" applyNumberFormat="1" applyFont="1" applyBorder="1" applyAlignment="1">
      <alignment horizontal="center" vertical="center"/>
    </xf>
    <xf numFmtId="166" fontId="25" fillId="0" borderId="69" xfId="28" applyNumberFormat="1" applyFont="1" applyBorder="1"/>
    <xf numFmtId="167" fontId="45" fillId="0" borderId="0" xfId="28" applyNumberFormat="1" applyFont="1"/>
    <xf numFmtId="167" fontId="25" fillId="0" borderId="74" xfId="48" applyNumberFormat="1" applyFont="1" applyBorder="1" applyAlignment="1">
      <alignment vertical="center"/>
    </xf>
    <xf numFmtId="0" fontId="40" fillId="0" borderId="0" xfId="0" applyFont="1" applyAlignment="1">
      <alignment horizontal="center" vertical="center"/>
    </xf>
    <xf numFmtId="10" fontId="19" fillId="0" borderId="0" xfId="41" applyNumberFormat="1" applyBorder="1"/>
    <xf numFmtId="10" fontId="34" fillId="0" borderId="0" xfId="41" applyNumberFormat="1" applyFont="1" applyBorder="1"/>
    <xf numFmtId="10" fontId="26" fillId="0" borderId="49" xfId="41" applyNumberFormat="1" applyFont="1" applyBorder="1" applyAlignment="1">
      <alignment horizontal="center" vertical="center"/>
    </xf>
    <xf numFmtId="0" fontId="23" fillId="0" borderId="31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27" xfId="0" applyFont="1" applyBorder="1" applyAlignment="1">
      <alignment horizontal="center"/>
    </xf>
    <xf numFmtId="0" fontId="28" fillId="0" borderId="3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4" fillId="0" borderId="60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/>
    </xf>
    <xf numFmtId="0" fontId="23" fillId="0" borderId="32" xfId="0" applyFont="1" applyBorder="1" applyAlignment="1">
      <alignment horizont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75" xfId="48" xr:uid="{5E24AFB5-F5EF-4C77-B13C-5D54B60C62C5}"/>
    <cellStyle name="Comma 3" xfId="45" xr:uid="{00000000-0005-0000-0000-00001C000000}"/>
    <cellStyle name="Comma 3 10" xfId="50" xr:uid="{C4A65763-CD65-4F0A-9F1A-24E6FBFD01D6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 xr:uid="{00000000-0005-0000-0000-000027000000}"/>
    <cellStyle name="Normal 136" xfId="51" xr:uid="{D190506B-E7E6-4DF2-9A77-E7D4E607DCF5}"/>
    <cellStyle name="Normal 2" xfId="46" xr:uid="{00000000-0005-0000-0000-000028000000}"/>
    <cellStyle name="Note" xfId="39" builtinId="10" customBuiltin="1"/>
    <cellStyle name="Output" xfId="40" builtinId="21" customBuiltin="1"/>
    <cellStyle name="Percent" xfId="41" builtinId="5"/>
    <cellStyle name="Percent 12" xfId="49" xr:uid="{F6DF135A-F7B8-4D3F-8918-8FE0DDB32DD6}"/>
    <cellStyle name="Percent 2" xfId="47" xr:uid="{00000000-0005-0000-0000-00002C000000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13496</xdr:colOff>
      <xdr:row>1</xdr:row>
      <xdr:rowOff>39351</xdr:rowOff>
    </xdr:from>
    <xdr:to>
      <xdr:col>2</xdr:col>
      <xdr:colOff>2542329</xdr:colOff>
      <xdr:row>8</xdr:row>
      <xdr:rowOff>60829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8969" y="219554"/>
          <a:ext cx="2528833" cy="1411613"/>
        </a:xfrm>
        <a:prstGeom prst="rect">
          <a:avLst/>
        </a:prstGeom>
      </xdr:spPr>
    </xdr:pic>
    <xdr:clientData/>
  </xdr:twoCellAnchor>
  <xdr:oneCellAnchor>
    <xdr:from>
      <xdr:col>4</xdr:col>
      <xdr:colOff>733683</xdr:colOff>
      <xdr:row>56</xdr:row>
      <xdr:rowOff>12873</xdr:rowOff>
    </xdr:from>
    <xdr:ext cx="5367465" cy="772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A61EE40-63C9-4FF8-AF31-8AAAA226A822}"/>
                </a:ext>
              </a:extLst>
            </xdr:cNvPr>
            <xdr:cNvSpPr txBox="1"/>
          </xdr:nvSpPr>
          <xdr:spPr>
            <a:xfrm>
              <a:off x="5933818" y="13322130"/>
              <a:ext cx="5367465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𝑅𝑂𝐸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Cumulative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Net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Profit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∗ </m:t>
                        </m:r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4</m:t>
                            </m:r>
                          </m:num>
                          <m:den>
                            <m:r>
                              <a:rPr lang="en-GB" sz="12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den>
                        </m:f>
                      </m:num>
                      <m:den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Ending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−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Cumulative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Profit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+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Opening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A61EE40-63C9-4FF8-AF31-8AAAA226A822}"/>
                </a:ext>
              </a:extLst>
            </xdr:cNvPr>
            <xdr:cNvSpPr txBox="1"/>
          </xdr:nvSpPr>
          <xdr:spPr>
            <a:xfrm>
              <a:off x="5933818" y="13322130"/>
              <a:ext cx="5367465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𝑅𝑂𝐸=  ("Cumulative Net Profit ∗ "  "4" /3)/("Ending Equity Balance − Cumulative Profit + Opening Equity Balance" /"2" )</a:t>
              </a:r>
              <a:endParaRPr lang="sq-AL" sz="1200"/>
            </a:p>
          </xdr:txBody>
        </xdr:sp>
      </mc:Fallback>
    </mc:AlternateContent>
    <xdr:clientData/>
  </xdr:oneCellAnchor>
  <xdr:oneCellAnchor>
    <xdr:from>
      <xdr:col>1</xdr:col>
      <xdr:colOff>218819</xdr:colOff>
      <xdr:row>55</xdr:row>
      <xdr:rowOff>141588</xdr:rowOff>
    </xdr:from>
    <xdr:ext cx="4543682" cy="6950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DCFD749-E044-474C-80DB-7A8D36A2DC53}"/>
                </a:ext>
              </a:extLst>
            </xdr:cNvPr>
            <xdr:cNvSpPr txBox="1"/>
          </xdr:nvSpPr>
          <xdr:spPr>
            <a:xfrm>
              <a:off x="785170" y="13270642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𝑅𝑂𝐴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Cumulative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Net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Profit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∗ </m:t>
                        </m:r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4</m:t>
                            </m:r>
                          </m:num>
                          <m:den>
                            <m:r>
                              <a:rPr lang="en-GB" sz="12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den>
                        </m:f>
                      </m:num>
                      <m:den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Begining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Total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Assets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Ending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Total</m:t>
                        </m:r>
                        <m: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Assets</m:t>
                        </m:r>
                        <m:r>
                          <a:rPr lang="en-GB" sz="1200" b="0" i="1">
                            <a:latin typeface="Cambria Math" panose="02040503050406030204" pitchFamily="18" charset="0"/>
                          </a:rPr>
                          <m:t>)/2</m:t>
                        </m:r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DCFD749-E044-474C-80DB-7A8D36A2DC53}"/>
                </a:ext>
              </a:extLst>
            </xdr:cNvPr>
            <xdr:cNvSpPr txBox="1"/>
          </xdr:nvSpPr>
          <xdr:spPr>
            <a:xfrm>
              <a:off x="785170" y="13270642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𝑅𝑂𝐴=  ("Cumulative Net Profit∗ "  "4" /3)/((Begining Total Assets+Ending Total Assets)/2)</a:t>
              </a:r>
              <a:endParaRPr lang="sq-AL" sz="12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Finance%20Department\2019%20Reports\September%2019\FS%20Sep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Finance%20Department\2019%20Reports\September%2019\Dashboard%20Sept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Finance%20Department\2019%20Reports\Mar%202019\Local%20IFRS\IFRS%20SF%20&amp;%20Notes%20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mendations Y 2017"/>
      <sheetName val="PL Y 2017"/>
      <sheetName val="BSH EoY 2017"/>
      <sheetName val="Equity Reconciliation 2017"/>
      <sheetName val="BSH EoS 2017"/>
      <sheetName val="Provision on Reposessed Assets"/>
      <sheetName val="Provisions"/>
      <sheetName val="Other"/>
      <sheetName val="PPE"/>
      <sheetName val="IFRS Adjustments "/>
      <sheetName val="BSH"/>
      <sheetName val="PL"/>
      <sheetName val="Quarterly 2018-2019 Jun"/>
      <sheetName val="Quarterly 2018-2019 May"/>
      <sheetName val="Quarterly 2018-2019 (2)"/>
      <sheetName val="Quarterly 2018-2019"/>
      <sheetName val="1"/>
      <sheetName val="2"/>
      <sheetName val="3"/>
      <sheetName val="4"/>
      <sheetName val="5"/>
      <sheetName val="6"/>
      <sheetName val="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">
          <cell r="I11">
            <v>7172624.8659827001</v>
          </cell>
        </row>
        <row r="15">
          <cell r="I15">
            <v>19689131.232003279</v>
          </cell>
        </row>
        <row r="27">
          <cell r="I27">
            <v>51842821.404073454</v>
          </cell>
        </row>
        <row r="53">
          <cell r="I53">
            <v>11582838.353824502</v>
          </cell>
        </row>
        <row r="55">
          <cell r="I55">
            <v>67873984.640984103</v>
          </cell>
        </row>
        <row r="56">
          <cell r="I56">
            <v>163912.18374733903</v>
          </cell>
        </row>
        <row r="57">
          <cell r="I57">
            <v>0.192386</v>
          </cell>
        </row>
        <row r="58">
          <cell r="I58">
            <v>30049.599922066627</v>
          </cell>
        </row>
        <row r="59">
          <cell r="I59">
            <v>718846.23902767536</v>
          </cell>
        </row>
        <row r="60">
          <cell r="I60">
            <v>41868.759674732479</v>
          </cell>
        </row>
        <row r="62">
          <cell r="I62">
            <v>76725.280540478474</v>
          </cell>
        </row>
        <row r="63">
          <cell r="I63">
            <v>11.004983497749102</v>
          </cell>
        </row>
        <row r="79">
          <cell r="I79">
            <v>8562476.6288534217</v>
          </cell>
        </row>
        <row r="81">
          <cell r="I81">
            <v>89050712.883943811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 Sep 19"/>
      <sheetName val="Index Q3 2019"/>
      <sheetName val="Monthly MSH"/>
      <sheetName val="Sheet2"/>
      <sheetName val="Sheet1"/>
    </sheetNames>
    <sheetDataSet>
      <sheetData sheetId="0" refreshError="1">
        <row r="98">
          <cell r="K98">
            <v>1226.4857628530476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RS Adjustments "/>
      <sheetName val="Adj"/>
      <sheetName val="BSH Adj"/>
      <sheetName val="PL Adj"/>
      <sheetName val="IFRS BSH"/>
      <sheetName val="P&amp;L"/>
      <sheetName val="Equity"/>
      <sheetName val="CF"/>
      <sheetName val="Sheet1"/>
      <sheetName val="Fair Value"/>
      <sheetName val="5 cash &amp; cash equiv"/>
      <sheetName val="7 Loans to Fin Inst"/>
      <sheetName val="8 AFS"/>
      <sheetName val="9 Loans"/>
      <sheetName val="10, 11 PPE"/>
      <sheetName val="12 Assets through legal"/>
      <sheetName val="13 Other Assets"/>
      <sheetName val="14 Due to Fin Inst"/>
      <sheetName val="15 Due to customers"/>
      <sheetName val="16 Other Liab"/>
      <sheetName val="17 Deferred Tax"/>
      <sheetName val="D.Tax Calculations"/>
      <sheetName val="18 Shareholders Equity"/>
      <sheetName val="19 Maturity Analysis"/>
      <sheetName val="20-27 IS Notes"/>
      <sheetName val="28 Commitments"/>
      <sheetName val="29 Related parties"/>
      <sheetName val="31 Credit Risk"/>
      <sheetName val="31.Liquidity"/>
      <sheetName val="FCY"/>
      <sheetName val="Market Risk"/>
      <sheetName val="COREP"/>
    </sheetNames>
    <sheetDataSet>
      <sheetData sheetId="0" refreshError="1"/>
      <sheetData sheetId="1" refreshError="1"/>
      <sheetData sheetId="2" refreshError="1">
        <row r="9">
          <cell r="G9">
            <v>1585743.6235063011</v>
          </cell>
        </row>
        <row r="71">
          <cell r="G71">
            <v>7950868.4207744729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O228"/>
  <sheetViews>
    <sheetView tabSelected="1" zoomScale="74" zoomScaleNormal="70" zoomScalePageLayoutView="70" workbookViewId="0">
      <pane xSplit="3" topLeftCell="D1" activePane="topRight" state="frozen"/>
      <selection activeCell="A6" sqref="A6"/>
      <selection pane="topRight" activeCell="R30" sqref="R30"/>
    </sheetView>
  </sheetViews>
  <sheetFormatPr defaultColWidth="8.85546875" defaultRowHeight="14.25" x14ac:dyDescent="0.2"/>
  <cols>
    <col min="1" max="1" width="8.42578125" style="5" customWidth="1"/>
    <col min="2" max="2" width="7.28515625" style="5" customWidth="1"/>
    <col min="3" max="3" width="38.28515625" style="5" customWidth="1"/>
    <col min="4" max="4" width="23.85546875" style="11" customWidth="1"/>
    <col min="5" max="5" width="11.42578125" style="11" customWidth="1"/>
    <col min="6" max="6" width="22.85546875" style="11" customWidth="1"/>
    <col min="7" max="7" width="11.85546875" style="11" customWidth="1"/>
    <col min="8" max="8" width="22.28515625" style="5" customWidth="1"/>
    <col min="9" max="9" width="13.140625" style="5" customWidth="1"/>
    <col min="10" max="10" width="22.85546875" style="5" customWidth="1"/>
    <col min="11" max="11" width="11" style="5" customWidth="1"/>
    <col min="12" max="12" width="23.5703125" style="5" customWidth="1"/>
    <col min="13" max="13" width="13.85546875" style="5" customWidth="1"/>
    <col min="14" max="14" width="21.7109375" style="5" customWidth="1"/>
    <col min="15" max="15" width="9.28515625" style="5" customWidth="1"/>
    <col min="16" max="16" width="21.85546875" style="5" customWidth="1"/>
    <col min="17" max="17" width="8.85546875" style="5" customWidth="1"/>
    <col min="18" max="18" width="12.42578125" style="5" customWidth="1"/>
    <col min="19" max="19" width="19.42578125" style="5" customWidth="1"/>
    <col min="20" max="20" width="20.7109375" style="5" customWidth="1"/>
    <col min="21" max="21" width="8.85546875" style="5"/>
    <col min="22" max="22" width="20" style="5" customWidth="1"/>
    <col min="23" max="23" width="20.7109375" style="5" customWidth="1"/>
    <col min="24" max="24" width="32.42578125" style="5" customWidth="1"/>
    <col min="25" max="16384" width="8.85546875" style="5"/>
  </cols>
  <sheetData>
    <row r="5" spans="1:41" ht="19.5" customHeight="1" x14ac:dyDescent="0.2">
      <c r="D5" s="156" t="s">
        <v>29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41" x14ac:dyDescent="0.2"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</row>
    <row r="7" spans="1:41" x14ac:dyDescent="0.2">
      <c r="A7" s="2"/>
      <c r="N7" s="7"/>
    </row>
    <row r="8" spans="1:41" ht="19.5" x14ac:dyDescent="0.25">
      <c r="A8" s="2"/>
      <c r="D8" s="157" t="s">
        <v>55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</row>
    <row r="9" spans="1:41" x14ac:dyDescent="0.2">
      <c r="A9" s="2"/>
      <c r="H9" s="11"/>
      <c r="I9" s="11"/>
      <c r="J9" s="11"/>
      <c r="K9" s="11"/>
      <c r="L9" s="11"/>
      <c r="M9" s="11"/>
      <c r="N9" s="11"/>
      <c r="O9" s="11"/>
      <c r="P9" s="11"/>
    </row>
    <row r="10" spans="1:41" ht="20.25" thickBot="1" x14ac:dyDescent="0.3"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</row>
    <row r="11" spans="1:41" ht="22.5" customHeight="1" thickTop="1" x14ac:dyDescent="0.25">
      <c r="A11" s="42"/>
      <c r="B11" s="12"/>
      <c r="C11" s="12"/>
      <c r="D11" s="159" t="s">
        <v>0</v>
      </c>
      <c r="E11" s="159"/>
      <c r="F11" s="159"/>
      <c r="G11" s="159"/>
      <c r="H11" s="159"/>
      <c r="I11" s="159"/>
      <c r="J11" s="159"/>
      <c r="K11" s="159"/>
      <c r="L11" s="160" t="s">
        <v>1</v>
      </c>
      <c r="M11" s="160"/>
      <c r="N11" s="160"/>
      <c r="O11" s="160"/>
      <c r="P11" s="160"/>
      <c r="Q11" s="161"/>
      <c r="R11" s="74"/>
      <c r="S11" s="27"/>
      <c r="T11" s="27"/>
    </row>
    <row r="12" spans="1:41" ht="16.5" x14ac:dyDescent="0.25">
      <c r="A12" s="43"/>
      <c r="B12" s="26" t="s">
        <v>2</v>
      </c>
      <c r="C12" s="26" t="s">
        <v>49</v>
      </c>
      <c r="D12" s="177" t="s">
        <v>3</v>
      </c>
      <c r="E12" s="177"/>
      <c r="F12" s="177" t="s">
        <v>33</v>
      </c>
      <c r="G12" s="177"/>
      <c r="H12" s="169" t="s">
        <v>4</v>
      </c>
      <c r="I12" s="169"/>
      <c r="J12" s="169" t="s">
        <v>5</v>
      </c>
      <c r="K12" s="169"/>
      <c r="L12" s="176" t="s">
        <v>6</v>
      </c>
      <c r="M12" s="176"/>
      <c r="N12" s="169" t="s">
        <v>34</v>
      </c>
      <c r="O12" s="169"/>
      <c r="P12" s="154" t="s">
        <v>7</v>
      </c>
      <c r="Q12" s="155"/>
    </row>
    <row r="13" spans="1:41" ht="15" thickBot="1" x14ac:dyDescent="0.25">
      <c r="A13" s="44"/>
      <c r="B13" s="14"/>
      <c r="C13" s="14"/>
      <c r="D13" s="15" t="s">
        <v>8</v>
      </c>
      <c r="E13" s="56" t="s">
        <v>50</v>
      </c>
      <c r="F13" s="15" t="s">
        <v>8</v>
      </c>
      <c r="G13" s="15" t="s">
        <v>9</v>
      </c>
      <c r="H13" s="9" t="s">
        <v>8</v>
      </c>
      <c r="I13" s="9" t="s">
        <v>9</v>
      </c>
      <c r="J13" s="9" t="s">
        <v>8</v>
      </c>
      <c r="K13" s="9" t="s">
        <v>9</v>
      </c>
      <c r="L13" s="9" t="s">
        <v>8</v>
      </c>
      <c r="M13" s="16" t="s">
        <v>9</v>
      </c>
      <c r="N13" s="17" t="s">
        <v>8</v>
      </c>
      <c r="O13" s="16" t="s">
        <v>9</v>
      </c>
      <c r="P13" s="9" t="s">
        <v>8</v>
      </c>
      <c r="Q13" s="41" t="s">
        <v>9</v>
      </c>
    </row>
    <row r="14" spans="1:41" ht="19.5" customHeight="1" thickTop="1" x14ac:dyDescent="0.2">
      <c r="A14" s="37"/>
      <c r="B14" s="65">
        <v>1</v>
      </c>
      <c r="C14" s="124" t="s">
        <v>28</v>
      </c>
      <c r="D14" s="71">
        <v>77898703245.976593</v>
      </c>
      <c r="E14" s="68">
        <f>D14/$D$26</f>
        <v>5.3309605438030677E-2</v>
      </c>
      <c r="F14" s="71">
        <v>35300946572.981598</v>
      </c>
      <c r="G14" s="68">
        <f>F14/$F$26</f>
        <v>6.4870259268457298E-2</v>
      </c>
      <c r="H14" s="71">
        <v>18444530337.243698</v>
      </c>
      <c r="I14" s="68">
        <f>H14/$H$26</f>
        <v>3.9626356304480193E-2</v>
      </c>
      <c r="J14" s="88">
        <v>12903927780.462799</v>
      </c>
      <c r="K14" s="68">
        <f>J14/$J$26</f>
        <v>4.9544212607090229E-2</v>
      </c>
      <c r="L14" s="71">
        <v>65447892848.063904</v>
      </c>
      <c r="M14" s="68">
        <f>L14/$L$26</f>
        <v>5.3879649178935507E-2</v>
      </c>
      <c r="N14" s="71">
        <v>3649558724.6906099</v>
      </c>
      <c r="O14" s="68">
        <f>N14/$N$26</f>
        <v>4.0549828355812945E-2</v>
      </c>
      <c r="P14" s="129">
        <v>8801251673.2220707</v>
      </c>
      <c r="Q14" s="118">
        <f>P14/$P$26</f>
        <v>5.6222326397555415E-2</v>
      </c>
      <c r="R14" s="57"/>
      <c r="S14" s="87"/>
      <c r="T14" s="4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ht="16.5" customHeight="1" x14ac:dyDescent="0.2">
      <c r="A15" s="37"/>
      <c r="B15" s="65">
        <f>B14+1</f>
        <v>2</v>
      </c>
      <c r="C15" s="125" t="s">
        <v>32</v>
      </c>
      <c r="D15" s="61">
        <v>76161182526.774155</v>
      </c>
      <c r="E15" s="68">
        <f>D15/$D$26</f>
        <v>5.2120541434120322E-2</v>
      </c>
      <c r="F15" s="144">
        <v>23348276649.00872</v>
      </c>
      <c r="G15" s="68">
        <f t="shared" ref="G14:G25" si="0">F15/$F$26</f>
        <v>4.2905613212425989E-2</v>
      </c>
      <c r="H15" s="85">
        <v>32925017269.101334</v>
      </c>
      <c r="I15" s="68">
        <f>H15/$H$26</f>
        <v>7.073633439188691E-2</v>
      </c>
      <c r="J15" s="85">
        <v>7432624762.2841282</v>
      </c>
      <c r="K15" s="68">
        <f>J15/$J$26</f>
        <v>2.8537321946955383E-2</v>
      </c>
      <c r="L15" s="61">
        <v>65956170267.749985</v>
      </c>
      <c r="M15" s="68">
        <f t="shared" ref="M15:M25" si="1">L15/$L$26</f>
        <v>5.4298086012674926E-2</v>
      </c>
      <c r="N15" s="61">
        <v>1091976532.066761</v>
      </c>
      <c r="O15" s="68">
        <f>N15/$N$26</f>
        <v>1.213282598915758E-2</v>
      </c>
      <c r="P15" s="61">
        <v>9113035726.7304726</v>
      </c>
      <c r="Q15" s="146">
        <f>P15/$P$26</f>
        <v>5.8214000476736125E-2</v>
      </c>
      <c r="R15" s="57"/>
      <c r="S15" s="87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6.5" customHeight="1" x14ac:dyDescent="0.2">
      <c r="A16" s="37"/>
      <c r="B16" s="65">
        <f t="shared" ref="B16:B25" si="2">B15+1</f>
        <v>3</v>
      </c>
      <c r="C16" s="125" t="s">
        <v>58</v>
      </c>
      <c r="D16" s="71">
        <v>393563159645.23108</v>
      </c>
      <c r="E16" s="68">
        <f>D16/$D$26</f>
        <v>0.26933306822043385</v>
      </c>
      <c r="F16" s="71">
        <v>95072287841.950073</v>
      </c>
      <c r="G16" s="68">
        <f t="shared" si="0"/>
        <v>0.17470817528369162</v>
      </c>
      <c r="H16" s="71">
        <v>149129051234.00998</v>
      </c>
      <c r="I16" s="68">
        <f t="shared" ref="I16:I21" si="3">H16/$H$26</f>
        <v>0.32038988315226746</v>
      </c>
      <c r="J16" s="126">
        <v>104452687566.57001</v>
      </c>
      <c r="K16" s="68">
        <f t="shared" ref="K16:K21" si="4">J16/$J$26</f>
        <v>0.40104270949310228</v>
      </c>
      <c r="L16" s="126">
        <v>307000278521.54999</v>
      </c>
      <c r="M16" s="68">
        <f t="shared" si="1"/>
        <v>0.25273643787090888</v>
      </c>
      <c r="N16" s="71">
        <v>45066190348.000061</v>
      </c>
      <c r="O16" s="68">
        <f t="shared" ref="O16:O18" si="5">N16/$N$26</f>
        <v>0.50072527149613577</v>
      </c>
      <c r="P16" s="131">
        <v>41496690775.680771</v>
      </c>
      <c r="Q16" s="118">
        <f>P16/$P$26</f>
        <v>0.26508053397757719</v>
      </c>
      <c r="R16" s="57"/>
      <c r="S16" s="87"/>
      <c r="T16" s="4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6.5" customHeight="1" x14ac:dyDescent="0.2">
      <c r="A17" s="37"/>
      <c r="B17" s="65">
        <f t="shared" si="2"/>
        <v>4</v>
      </c>
      <c r="C17" s="125" t="s">
        <v>11</v>
      </c>
      <c r="D17" s="90">
        <v>210836251218.57315</v>
      </c>
      <c r="E17" s="68">
        <f>D17/$D$26</f>
        <v>0.14428478133974798</v>
      </c>
      <c r="F17" s="71">
        <v>100824487518.54959</v>
      </c>
      <c r="G17" s="68">
        <f t="shared" si="0"/>
        <v>0.18527861943916205</v>
      </c>
      <c r="H17" s="85">
        <v>50195639899.109535</v>
      </c>
      <c r="I17" s="68">
        <f t="shared" si="3"/>
        <v>0.10784065927431677</v>
      </c>
      <c r="J17" s="104">
        <v>15400199883.810184</v>
      </c>
      <c r="K17" s="68">
        <f t="shared" si="4"/>
        <v>5.912856846505176E-2</v>
      </c>
      <c r="L17" s="71">
        <v>184994851537.82199</v>
      </c>
      <c r="M17" s="68">
        <f t="shared" si="1"/>
        <v>0.1522960826852956</v>
      </c>
      <c r="N17" s="61">
        <v>8960929766.9288025</v>
      </c>
      <c r="O17" s="68">
        <f t="shared" si="5"/>
        <v>9.9563862748437329E-2</v>
      </c>
      <c r="P17" s="130">
        <v>16880469914.656006</v>
      </c>
      <c r="Q17" s="118">
        <f t="shared" ref="Q14:Q19" si="6">P17/$P$26</f>
        <v>0.10783230891731346</v>
      </c>
      <c r="R17" s="57"/>
      <c r="S17" s="87"/>
      <c r="T17" s="4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6.5" customHeight="1" x14ac:dyDescent="0.2">
      <c r="A18" s="37"/>
      <c r="B18" s="65">
        <f t="shared" si="2"/>
        <v>5</v>
      </c>
      <c r="C18" s="125" t="s">
        <v>30</v>
      </c>
      <c r="D18" s="90">
        <v>29972465057.598198</v>
      </c>
      <c r="E18" s="68">
        <f>D18/$D$26</f>
        <v>2.0511513281297755E-2</v>
      </c>
      <c r="F18" s="71">
        <v>14205697129.529377</v>
      </c>
      <c r="G18" s="68">
        <f t="shared" si="0"/>
        <v>2.6104887980172825E-2</v>
      </c>
      <c r="H18" s="71">
        <v>8832352839.0619202</v>
      </c>
      <c r="I18" s="68">
        <f t="shared" si="3"/>
        <v>1.8975487811735574E-2</v>
      </c>
      <c r="J18" s="63">
        <v>3440478265.4000001</v>
      </c>
      <c r="K18" s="68">
        <f t="shared" si="4"/>
        <v>1.3209604823511901E-2</v>
      </c>
      <c r="L18" s="62">
        <v>25780355604.310001</v>
      </c>
      <c r="M18" s="68">
        <f t="shared" si="1"/>
        <v>2.1223548310303129E-2</v>
      </c>
      <c r="N18" s="61">
        <v>545642262.60578823</v>
      </c>
      <c r="O18" s="68">
        <f t="shared" si="5"/>
        <v>6.0625685901842348E-3</v>
      </c>
      <c r="P18" s="130">
        <v>3646467190.6824064</v>
      </c>
      <c r="Q18" s="118">
        <f>P18/$P$26</f>
        <v>2.3293603705968058E-2</v>
      </c>
      <c r="R18" s="57"/>
      <c r="S18" s="87"/>
      <c r="T18" s="4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6.5" customHeight="1" x14ac:dyDescent="0.2">
      <c r="A19" s="37"/>
      <c r="B19" s="65">
        <f t="shared" si="2"/>
        <v>6</v>
      </c>
      <c r="C19" s="125" t="s">
        <v>39</v>
      </c>
      <c r="D19" s="71">
        <v>183925997947.67737</v>
      </c>
      <c r="E19" s="68">
        <f t="shared" ref="E19:E25" si="7">D19/$D$26</f>
        <v>0.12586887806624872</v>
      </c>
      <c r="F19" s="71">
        <v>45109046887.338303</v>
      </c>
      <c r="G19" s="68">
        <f t="shared" si="0"/>
        <v>8.2893968887913477E-2</v>
      </c>
      <c r="H19" s="71">
        <v>64084093232.349998</v>
      </c>
      <c r="I19" s="68">
        <f t="shared" si="3"/>
        <v>0.13767870829147461</v>
      </c>
      <c r="J19" s="126">
        <v>58228332035.159996</v>
      </c>
      <c r="K19" s="68">
        <f t="shared" si="4"/>
        <v>0.22356579416649086</v>
      </c>
      <c r="L19" s="128">
        <v>152852428020.44</v>
      </c>
      <c r="M19" s="68">
        <f t="shared" si="1"/>
        <v>0.125834993908951</v>
      </c>
      <c r="N19" s="71">
        <v>9486721878.8513718</v>
      </c>
      <c r="O19" s="117">
        <f t="shared" ref="O19:O25" si="8">N19/$N$26</f>
        <v>0.10540587859135489</v>
      </c>
      <c r="P19" s="131">
        <v>21586848048.385994</v>
      </c>
      <c r="Q19" s="118">
        <f t="shared" si="6"/>
        <v>0.13789661538294323</v>
      </c>
      <c r="R19" s="57"/>
      <c r="S19" s="87"/>
      <c r="T19" s="4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6.5" customHeight="1" x14ac:dyDescent="0.2">
      <c r="A20" s="37"/>
      <c r="B20" s="65">
        <f t="shared" si="2"/>
        <v>7</v>
      </c>
      <c r="C20" s="125" t="s">
        <v>14</v>
      </c>
      <c r="D20" s="90">
        <v>31576902445.19651</v>
      </c>
      <c r="E20" s="68">
        <f t="shared" si="7"/>
        <v>2.1609502342974572E-2</v>
      </c>
      <c r="F20" s="60">
        <v>21661870717.322594</v>
      </c>
      <c r="G20" s="68">
        <f t="shared" si="0"/>
        <v>3.9806614442118977E-2</v>
      </c>
      <c r="H20" s="64">
        <v>2039206149.8600001</v>
      </c>
      <c r="I20" s="68">
        <f t="shared" si="3"/>
        <v>4.3810445695910884E-3</v>
      </c>
      <c r="J20" s="85">
        <v>2774997284.6757002</v>
      </c>
      <c r="K20" s="68">
        <f t="shared" si="4"/>
        <v>1.0654512160571009E-2</v>
      </c>
      <c r="L20" s="62">
        <v>20390632784.0923</v>
      </c>
      <c r="M20" s="68">
        <f t="shared" si="1"/>
        <v>1.6786486059892979E-2</v>
      </c>
      <c r="N20" s="61">
        <v>8432397947.3442116</v>
      </c>
      <c r="O20" s="68">
        <f t="shared" si="8"/>
        <v>9.3691406327953905E-2</v>
      </c>
      <c r="P20" s="130">
        <v>2753871713.7599983</v>
      </c>
      <c r="Q20" s="118">
        <f t="shared" ref="Q20:Q25" si="9">P20/$P$26</f>
        <v>1.7591710826663384E-2</v>
      </c>
      <c r="R20" s="57"/>
      <c r="S20" s="87"/>
      <c r="T20" s="4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6.5" customHeight="1" x14ac:dyDescent="0.2">
      <c r="A21" s="37"/>
      <c r="B21" s="65">
        <f t="shared" si="2"/>
        <v>8</v>
      </c>
      <c r="C21" s="125" t="s">
        <v>31</v>
      </c>
      <c r="D21" s="71">
        <v>221369134143.69077</v>
      </c>
      <c r="E21" s="68">
        <f t="shared" si="7"/>
        <v>0.15149290945312568</v>
      </c>
      <c r="F21" s="126">
        <v>94459842034.393494</v>
      </c>
      <c r="G21" s="68">
        <f t="shared" si="0"/>
        <v>0.17358272335729816</v>
      </c>
      <c r="H21" s="126">
        <v>69320589783.880005</v>
      </c>
      <c r="I21" s="68">
        <f t="shared" si="3"/>
        <v>0.14892883363183709</v>
      </c>
      <c r="J21" s="127">
        <v>42529657242.309998</v>
      </c>
      <c r="K21" s="68">
        <f t="shared" si="4"/>
        <v>0.16329124095920119</v>
      </c>
      <c r="L21" s="128">
        <v>189220843012.02411</v>
      </c>
      <c r="M21" s="68">
        <f t="shared" si="1"/>
        <v>0.15577510894809327</v>
      </c>
      <c r="N21" s="71">
        <v>4222525752.3456116</v>
      </c>
      <c r="O21" s="68">
        <f t="shared" si="8"/>
        <v>4.691599927608503E-2</v>
      </c>
      <c r="P21" s="132">
        <v>27925765379.321049</v>
      </c>
      <c r="Q21" s="118">
        <f t="shared" si="9"/>
        <v>0.17838956938757294</v>
      </c>
      <c r="R21" s="57"/>
      <c r="S21" s="87"/>
      <c r="T21" s="4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6.5" customHeight="1" x14ac:dyDescent="0.2">
      <c r="A22" s="37"/>
      <c r="B22" s="65">
        <f t="shared" si="2"/>
        <v>9</v>
      </c>
      <c r="C22" s="125" t="s">
        <v>35</v>
      </c>
      <c r="D22" s="71">
        <f>+[1]BSH!$I$81*1000</f>
        <v>89050712883.943817</v>
      </c>
      <c r="E22" s="68">
        <f t="shared" si="7"/>
        <v>6.0941429959729038E-2</v>
      </c>
      <c r="F22" s="71">
        <f>+[1]BSH!$I$27*1000</f>
        <v>51842821404.073456</v>
      </c>
      <c r="G22" s="68">
        <f t="shared" si="0"/>
        <v>9.5268189444658313E-2</v>
      </c>
      <c r="H22" s="71">
        <f>+[1]BSH!$I$15*1000</f>
        <v>19689131232.003281</v>
      </c>
      <c r="I22" s="68">
        <f>H22/$H$26</f>
        <v>4.2300265458622859E-2</v>
      </c>
      <c r="J22" s="105">
        <f>+[1]BSH!$I$11*1000</f>
        <v>7172624865.9827003</v>
      </c>
      <c r="K22" s="68">
        <f>J22/$J$26</f>
        <v>2.7539060769480213E-2</v>
      </c>
      <c r="L22" s="71">
        <f>+([1]BSH!$I$53+[1]BSH!$I$55)*1000</f>
        <v>79456822994.808594</v>
      </c>
      <c r="M22" s="68">
        <f t="shared" si="1"/>
        <v>6.5412430584611367E-2</v>
      </c>
      <c r="N22" s="71">
        <f>+([1]BSH!$I$56+[1]BSH!$I$58+[1]BSH!$I$59+[1]BSH!$I$60+[1]BSH!$I$62+[1]BSH!$I$63+[1]BSH!$I$57)*1000</f>
        <v>1031413260.2817898</v>
      </c>
      <c r="O22" s="68">
        <f t="shared" si="8"/>
        <v>1.1459914423457203E-2</v>
      </c>
      <c r="P22" s="132">
        <f>+[1]BSH!$I$79*1000</f>
        <v>8562476628.8534212</v>
      </c>
      <c r="Q22" s="118">
        <f t="shared" si="9"/>
        <v>5.4697033293970028E-2</v>
      </c>
      <c r="R22" s="57"/>
      <c r="S22" s="87"/>
      <c r="T22" s="4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6.5" customHeight="1" x14ac:dyDescent="0.2">
      <c r="A23" s="37"/>
      <c r="B23" s="65">
        <f t="shared" si="2"/>
        <v>10</v>
      </c>
      <c r="C23" s="125" t="s">
        <v>15</v>
      </c>
      <c r="D23" s="71">
        <v>74716027547.371216</v>
      </c>
      <c r="E23" s="68">
        <f t="shared" si="7"/>
        <v>5.113155652758717E-2</v>
      </c>
      <c r="F23" s="71">
        <v>28798288402.459999</v>
      </c>
      <c r="G23" s="68">
        <f t="shared" si="0"/>
        <v>5.2920746226822746E-2</v>
      </c>
      <c r="H23" s="71">
        <v>28616577475.527222</v>
      </c>
      <c r="I23" s="68">
        <f t="shared" ref="I23:I24" si="10">H23/$H$26</f>
        <v>6.1480052596962008E-2</v>
      </c>
      <c r="J23" s="88">
        <v>5795096323.5100002</v>
      </c>
      <c r="K23" s="68">
        <f>J23/$J$26</f>
        <v>2.2250084564581239E-2</v>
      </c>
      <c r="L23" s="71">
        <v>62190047886.220001</v>
      </c>
      <c r="M23" s="68">
        <f t="shared" si="1"/>
        <v>5.1197644671456474E-2</v>
      </c>
      <c r="N23" s="71">
        <f>D23-L23-P23</f>
        <v>2951117230.3820114</v>
      </c>
      <c r="O23" s="68">
        <f t="shared" si="8"/>
        <v>3.2789525029499944E-2</v>
      </c>
      <c r="P23" s="145">
        <v>9574862430.7692032</v>
      </c>
      <c r="Q23" s="146">
        <f t="shared" si="9"/>
        <v>6.1164145826240392E-2</v>
      </c>
      <c r="R23" s="57"/>
      <c r="S23" s="87"/>
      <c r="T23" s="4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6.5" customHeight="1" x14ac:dyDescent="0.2">
      <c r="A24" s="37"/>
      <c r="B24" s="65">
        <f t="shared" si="2"/>
        <v>11</v>
      </c>
      <c r="C24" s="67" t="s">
        <v>57</v>
      </c>
      <c r="D24" s="71">
        <v>63312099651.009895</v>
      </c>
      <c r="E24" s="68">
        <f t="shared" si="7"/>
        <v>4.3327332949190535E-2</v>
      </c>
      <c r="F24" s="71">
        <v>28387752590.625698</v>
      </c>
      <c r="G24" s="68">
        <f t="shared" si="0"/>
        <v>5.2166331200086298E-2</v>
      </c>
      <c r="H24" s="71">
        <v>22184984810.760002</v>
      </c>
      <c r="I24" s="68">
        <f t="shared" si="10"/>
        <v>4.7662374516825395E-2</v>
      </c>
      <c r="J24" s="88">
        <v>322151447.36000001</v>
      </c>
      <c r="K24" s="68">
        <f>J24/$J$26</f>
        <v>1.2368900439640592E-3</v>
      </c>
      <c r="L24" s="71">
        <v>54078312791.915779</v>
      </c>
      <c r="M24" s="68">
        <f t="shared" si="1"/>
        <v>4.4519699483393786E-2</v>
      </c>
      <c r="N24" s="71">
        <v>4481799469.9040146</v>
      </c>
      <c r="O24" s="68">
        <f t="shared" si="8"/>
        <v>4.9796759811061228E-2</v>
      </c>
      <c r="P24" s="88">
        <v>4751987389.2096424</v>
      </c>
      <c r="Q24" s="146">
        <f t="shared" si="9"/>
        <v>3.0355658030558699E-2</v>
      </c>
      <c r="R24" s="57"/>
      <c r="S24" s="87"/>
      <c r="T24" s="4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6.5" customHeight="1" x14ac:dyDescent="0.2">
      <c r="A25" s="37"/>
      <c r="B25" s="65">
        <f t="shared" si="2"/>
        <v>12</v>
      </c>
      <c r="C25" s="78" t="s">
        <v>17</v>
      </c>
      <c r="D25" s="98">
        <v>8868157158.4886589</v>
      </c>
      <c r="E25" s="68">
        <f t="shared" si="7"/>
        <v>6.0688809875136815E-3</v>
      </c>
      <c r="F25" s="99">
        <v>5166352744.698658</v>
      </c>
      <c r="G25" s="68">
        <f t="shared" si="0"/>
        <v>9.4938712571922129E-3</v>
      </c>
      <c r="H25" s="122">
        <v>0</v>
      </c>
      <c r="I25" s="68">
        <f>H25/$H$26</f>
        <v>0</v>
      </c>
      <c r="J25" s="100">
        <v>0</v>
      </c>
      <c r="K25" s="68">
        <f>J25/$J$26</f>
        <v>0</v>
      </c>
      <c r="L25" s="101">
        <v>7336616000</v>
      </c>
      <c r="M25" s="68">
        <f t="shared" si="1"/>
        <v>6.0398322854829517E-3</v>
      </c>
      <c r="N25" s="102">
        <v>81556000</v>
      </c>
      <c r="O25" s="68">
        <f t="shared" si="8"/>
        <v>9.0615936086000022E-4</v>
      </c>
      <c r="P25" s="149">
        <v>1449985158.4886577</v>
      </c>
      <c r="Q25" s="118">
        <f t="shared" si="9"/>
        <v>9.2624937769011702E-3</v>
      </c>
      <c r="R25" s="57"/>
      <c r="S25" s="87"/>
      <c r="T25" s="4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s="2" customFormat="1" ht="18.75" customHeight="1" thickBot="1" x14ac:dyDescent="0.25">
      <c r="A26" s="45"/>
      <c r="B26" s="1" t="s">
        <v>18</v>
      </c>
      <c r="C26" s="18"/>
      <c r="D26" s="59">
        <f t="shared" ref="D26:Q26" si="11">SUM(D14:D25)</f>
        <v>1461250793471.5315</v>
      </c>
      <c r="E26" s="72">
        <f t="shared" si="11"/>
        <v>0.99999999999999989</v>
      </c>
      <c r="F26" s="59">
        <f t="shared" si="11"/>
        <v>544177670492.93158</v>
      </c>
      <c r="G26" s="72">
        <f t="shared" si="11"/>
        <v>1</v>
      </c>
      <c r="H26" s="59">
        <f t="shared" si="11"/>
        <v>465461174262.90698</v>
      </c>
      <c r="I26" s="72">
        <f t="shared" si="11"/>
        <v>0.99999999999999989</v>
      </c>
      <c r="J26" s="59">
        <f t="shared" si="11"/>
        <v>260452777457.52548</v>
      </c>
      <c r="K26" s="72">
        <f t="shared" si="11"/>
        <v>1</v>
      </c>
      <c r="L26" s="59">
        <f t="shared" si="11"/>
        <v>1214705252268.9968</v>
      </c>
      <c r="M26" s="72">
        <f t="shared" si="11"/>
        <v>0.99999999999999989</v>
      </c>
      <c r="N26" s="59">
        <f t="shared" si="11"/>
        <v>90001829173.401031</v>
      </c>
      <c r="O26" s="72">
        <f t="shared" si="11"/>
        <v>1</v>
      </c>
      <c r="P26" s="59">
        <f t="shared" si="11"/>
        <v>156543712029.75967</v>
      </c>
      <c r="Q26" s="72">
        <f t="shared" si="11"/>
        <v>1</v>
      </c>
      <c r="R26" s="57"/>
      <c r="S26" s="87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1" ht="18.75" customHeight="1" thickTop="1" x14ac:dyDescent="0.2">
      <c r="A27" s="49"/>
      <c r="B27" s="19"/>
      <c r="C27" s="19"/>
      <c r="D27" s="6"/>
      <c r="E27" s="6"/>
      <c r="F27" s="20"/>
      <c r="G27" s="6"/>
      <c r="H27" s="6"/>
      <c r="I27" s="6"/>
      <c r="J27" s="6"/>
      <c r="K27" s="73"/>
      <c r="L27" s="21"/>
      <c r="M27" s="6"/>
      <c r="N27" s="6"/>
      <c r="O27" s="6"/>
      <c r="P27" s="6"/>
      <c r="Q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5" thickBot="1" x14ac:dyDescent="0.25">
      <c r="A28" s="49"/>
      <c r="B28" s="50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24" customHeight="1" thickTop="1" x14ac:dyDescent="0.2">
      <c r="A29" s="45"/>
      <c r="B29" s="12"/>
      <c r="C29" s="12"/>
      <c r="D29" s="166" t="s">
        <v>19</v>
      </c>
      <c r="E29" s="167"/>
      <c r="F29" s="167"/>
      <c r="G29" s="167"/>
      <c r="H29" s="167"/>
      <c r="I29" s="168"/>
      <c r="J29" s="170" t="s">
        <v>20</v>
      </c>
      <c r="K29" s="171"/>
      <c r="L29" s="171"/>
      <c r="M29" s="171"/>
      <c r="N29" s="79"/>
      <c r="S29" s="7"/>
    </row>
    <row r="30" spans="1:41" ht="43.5" customHeight="1" thickBot="1" x14ac:dyDescent="0.25">
      <c r="A30" s="45"/>
      <c r="B30" s="13" t="s">
        <v>2</v>
      </c>
      <c r="C30" s="13" t="s">
        <v>21</v>
      </c>
      <c r="D30" s="163" t="s">
        <v>22</v>
      </c>
      <c r="E30" s="164"/>
      <c r="F30" s="164"/>
      <c r="G30" s="165"/>
      <c r="H30" s="30" t="s">
        <v>47</v>
      </c>
      <c r="I30" s="31" t="s">
        <v>48</v>
      </c>
      <c r="J30" s="172" t="s">
        <v>36</v>
      </c>
      <c r="K30" s="173"/>
      <c r="L30" s="174" t="s">
        <v>38</v>
      </c>
      <c r="M30" s="175"/>
      <c r="N30" s="79"/>
    </row>
    <row r="31" spans="1:41" ht="15.75" customHeight="1" thickTop="1" thickBot="1" x14ac:dyDescent="0.25">
      <c r="A31" s="45"/>
      <c r="B31" s="14"/>
      <c r="C31" s="14"/>
      <c r="D31" s="9" t="s">
        <v>23</v>
      </c>
      <c r="E31" s="16"/>
      <c r="F31" s="17" t="s">
        <v>24</v>
      </c>
      <c r="G31" s="16"/>
      <c r="H31" s="9" t="s">
        <v>25</v>
      </c>
      <c r="I31" s="58" t="s">
        <v>25</v>
      </c>
      <c r="J31" s="76" t="s">
        <v>37</v>
      </c>
      <c r="K31" s="75" t="s">
        <v>25</v>
      </c>
      <c r="L31" s="80" t="s">
        <v>37</v>
      </c>
      <c r="M31" s="81" t="s">
        <v>25</v>
      </c>
    </row>
    <row r="32" spans="1:41" ht="15.75" thickTop="1" x14ac:dyDescent="0.2">
      <c r="A32" s="45"/>
      <c r="B32" s="65">
        <v>1</v>
      </c>
      <c r="C32" s="66" t="s">
        <v>28</v>
      </c>
      <c r="D32" s="137">
        <v>-42298092.326910853</v>
      </c>
      <c r="E32" s="129"/>
      <c r="F32" s="129">
        <v>289229231.67308915</v>
      </c>
      <c r="G32" s="106"/>
      <c r="H32" s="89">
        <f t="shared" ref="H32:H44" si="12">(F32*4/3)/((F118+D14)/2)</f>
        <v>4.9670208759243504E-3</v>
      </c>
      <c r="I32" s="89">
        <f t="shared" ref="I32:I43" si="13">(F32*4/3)/((P14-F32+D118)/2)</f>
        <v>4.4206233425928075E-2</v>
      </c>
      <c r="J32" s="38">
        <v>421</v>
      </c>
      <c r="K32" s="55">
        <f>J32/$J$44*100</f>
        <v>6.2574316290130803</v>
      </c>
      <c r="L32" s="83">
        <v>33</v>
      </c>
      <c r="M32" s="55">
        <f t="shared" ref="M32:M37" si="14">L32/$L$44*100</f>
        <v>7.3991031390134534</v>
      </c>
      <c r="N32" s="54"/>
      <c r="O32" s="77"/>
      <c r="P32" s="138"/>
      <c r="Q32" s="91"/>
    </row>
    <row r="33" spans="1:20" ht="15" x14ac:dyDescent="0.2">
      <c r="A33" s="45"/>
      <c r="B33" s="65">
        <f>B32+1</f>
        <v>2</v>
      </c>
      <c r="C33" s="66" t="s">
        <v>32</v>
      </c>
      <c r="D33" s="144">
        <v>137213291.44368124</v>
      </c>
      <c r="E33" s="143"/>
      <c r="F33" s="62">
        <v>277125529.96370322</v>
      </c>
      <c r="G33" s="143"/>
      <c r="H33" s="89">
        <f t="shared" si="12"/>
        <v>4.9992918859548766E-3</v>
      </c>
      <c r="I33" s="89">
        <f t="shared" si="13"/>
        <v>4.1201064333236892E-2</v>
      </c>
      <c r="J33" s="86">
        <v>385</v>
      </c>
      <c r="K33" s="55">
        <f>J33/$J$44*100</f>
        <v>5.7223543400713437</v>
      </c>
      <c r="L33" s="84">
        <v>23</v>
      </c>
      <c r="M33" s="55">
        <f t="shared" si="14"/>
        <v>5.1569506726457401</v>
      </c>
      <c r="N33" s="54"/>
      <c r="O33" s="93"/>
      <c r="P33" s="94"/>
      <c r="Q33" s="92"/>
      <c r="T33" s="52"/>
    </row>
    <row r="34" spans="1:20" ht="18" x14ac:dyDescent="0.2">
      <c r="A34" s="45"/>
      <c r="B34" s="65">
        <f t="shared" ref="B34:B43" si="15">B33+1</f>
        <v>3</v>
      </c>
      <c r="C34" s="66" t="s">
        <v>56</v>
      </c>
      <c r="D34" s="132">
        <v>1031227656.60392</v>
      </c>
      <c r="E34" s="135"/>
      <c r="F34" s="134">
        <v>4948027032.7807798</v>
      </c>
      <c r="H34" s="89">
        <f t="shared" si="12"/>
        <v>1.6121058814190063E-2</v>
      </c>
      <c r="I34" s="89">
        <f t="shared" si="13"/>
        <v>0.1581694571526428</v>
      </c>
      <c r="J34" s="86">
        <v>1307</v>
      </c>
      <c r="K34" s="55">
        <f t="shared" ref="K34:K43" si="16">J34/$J$44*100</f>
        <v>19.42627824019025</v>
      </c>
      <c r="L34" s="84">
        <v>93</v>
      </c>
      <c r="M34" s="55">
        <f t="shared" si="14"/>
        <v>20.852017937219731</v>
      </c>
      <c r="N34" s="54"/>
      <c r="O34" s="77"/>
      <c r="P34" s="77"/>
      <c r="Q34" s="93"/>
      <c r="T34" s="52"/>
    </row>
    <row r="35" spans="1:20" ht="15" x14ac:dyDescent="0.2">
      <c r="A35" s="45"/>
      <c r="B35" s="65">
        <f t="shared" si="15"/>
        <v>4</v>
      </c>
      <c r="C35" s="66" t="s">
        <v>11</v>
      </c>
      <c r="D35" s="130">
        <v>70689479.726390615</v>
      </c>
      <c r="E35" s="136"/>
      <c r="F35" s="133">
        <v>293112858.44639468</v>
      </c>
      <c r="G35" s="118"/>
      <c r="H35" s="89">
        <f t="shared" si="12"/>
        <v>1.9314976776484622E-3</v>
      </c>
      <c r="I35" s="89">
        <f t="shared" si="13"/>
        <v>2.4268858876660665E-2</v>
      </c>
      <c r="J35" s="39">
        <v>920</v>
      </c>
      <c r="K35" s="55">
        <f t="shared" si="16"/>
        <v>13.674197384066588</v>
      </c>
      <c r="L35" s="84">
        <v>58</v>
      </c>
      <c r="M35" s="55">
        <f t="shared" si="14"/>
        <v>13.004484304932735</v>
      </c>
      <c r="N35" s="54"/>
      <c r="O35" s="93"/>
      <c r="P35" s="94"/>
      <c r="Q35" s="92"/>
      <c r="T35" s="52"/>
    </row>
    <row r="36" spans="1:20" ht="15" x14ac:dyDescent="0.2">
      <c r="A36" s="45"/>
      <c r="B36" s="65">
        <f t="shared" si="15"/>
        <v>5</v>
      </c>
      <c r="C36" s="66" t="s">
        <v>30</v>
      </c>
      <c r="D36" s="130">
        <v>100660465.81663555</v>
      </c>
      <c r="E36" s="136"/>
      <c r="F36" s="133">
        <v>325882810.43722612</v>
      </c>
      <c r="G36" s="118"/>
      <c r="H36" s="89">
        <f t="shared" si="12"/>
        <v>1.5914553388063066E-2</v>
      </c>
      <c r="I36" s="89">
        <f t="shared" si="13"/>
        <v>0.12916239418988226</v>
      </c>
      <c r="J36" s="39">
        <v>214</v>
      </c>
      <c r="K36" s="55">
        <f t="shared" si="16"/>
        <v>3.1807372175980975</v>
      </c>
      <c r="L36" s="84">
        <v>14</v>
      </c>
      <c r="M36" s="55">
        <f t="shared" si="14"/>
        <v>3.1390134529147984</v>
      </c>
      <c r="N36" s="54"/>
      <c r="O36" s="93"/>
      <c r="P36" s="94"/>
      <c r="Q36" s="92"/>
      <c r="T36" s="52"/>
    </row>
    <row r="37" spans="1:20" ht="15" x14ac:dyDescent="0.2">
      <c r="A37" s="45"/>
      <c r="B37" s="65">
        <f t="shared" si="15"/>
        <v>6</v>
      </c>
      <c r="C37" s="66" t="s">
        <v>12</v>
      </c>
      <c r="D37" s="132">
        <v>536940667.42619646</v>
      </c>
      <c r="E37" s="135"/>
      <c r="F37" s="134">
        <v>1565568491.8829949</v>
      </c>
      <c r="H37" s="89">
        <f t="shared" si="12"/>
        <v>1.1544338858815959E-2</v>
      </c>
      <c r="I37" s="89">
        <f t="shared" si="13"/>
        <v>0.10360568236142564</v>
      </c>
      <c r="J37" s="39">
        <v>666</v>
      </c>
      <c r="K37" s="55">
        <f t="shared" si="16"/>
        <v>9.8989298454221171</v>
      </c>
      <c r="L37" s="84">
        <v>35</v>
      </c>
      <c r="M37" s="55">
        <f t="shared" si="14"/>
        <v>7.8475336322869964</v>
      </c>
      <c r="O37" s="77"/>
      <c r="P37" s="77"/>
      <c r="Q37" s="93"/>
      <c r="T37" s="52"/>
    </row>
    <row r="38" spans="1:20" ht="15" x14ac:dyDescent="0.2">
      <c r="A38" s="45"/>
      <c r="B38" s="65">
        <f t="shared" si="15"/>
        <v>7</v>
      </c>
      <c r="C38" s="66" t="s">
        <v>14</v>
      </c>
      <c r="D38" s="130">
        <v>-144956826.21999997</v>
      </c>
      <c r="E38" s="136"/>
      <c r="F38" s="133">
        <v>-435734142.38000041</v>
      </c>
      <c r="G38" s="118"/>
      <c r="H38" s="89">
        <f t="shared" si="12"/>
        <v>-1.8271663317970435E-2</v>
      </c>
      <c r="I38" s="89">
        <f t="shared" si="13"/>
        <v>-0.18211190966171126</v>
      </c>
      <c r="J38" s="39">
        <v>112</v>
      </c>
      <c r="K38" s="55">
        <f t="shared" si="16"/>
        <v>1.6646848989298455</v>
      </c>
      <c r="L38" s="84">
        <v>5</v>
      </c>
      <c r="M38" s="55">
        <f t="shared" ref="M38:M43" si="17">L38/$L$44*100</f>
        <v>1.1210762331838564</v>
      </c>
      <c r="O38" s="138"/>
      <c r="P38" s="94"/>
      <c r="Q38" s="95"/>
      <c r="T38" s="52"/>
    </row>
    <row r="39" spans="1:20" ht="15" x14ac:dyDescent="0.2">
      <c r="A39" s="45"/>
      <c r="B39" s="65">
        <f t="shared" si="15"/>
        <v>8</v>
      </c>
      <c r="C39" s="66" t="s">
        <v>31</v>
      </c>
      <c r="D39" s="132">
        <v>387317484.99172354</v>
      </c>
      <c r="E39" s="136"/>
      <c r="F39" s="134">
        <v>2760411706.0684748</v>
      </c>
      <c r="G39" s="118"/>
      <c r="H39" s="89">
        <f t="shared" si="12"/>
        <v>1.6570820871786171E-2</v>
      </c>
      <c r="I39" s="89">
        <f t="shared" si="13"/>
        <v>0.14110359290305546</v>
      </c>
      <c r="J39" s="39">
        <v>1293</v>
      </c>
      <c r="K39" s="55">
        <f t="shared" si="16"/>
        <v>19.218192627824017</v>
      </c>
      <c r="L39" s="84">
        <v>76</v>
      </c>
      <c r="M39" s="55">
        <f t="shared" si="17"/>
        <v>17.040358744394617</v>
      </c>
      <c r="O39" s="77"/>
      <c r="P39" s="77"/>
      <c r="Q39" s="77"/>
      <c r="T39" s="52"/>
    </row>
    <row r="40" spans="1:20" ht="15" x14ac:dyDescent="0.2">
      <c r="A40" s="45"/>
      <c r="B40" s="65">
        <f t="shared" si="15"/>
        <v>9</v>
      </c>
      <c r="C40" s="66" t="s">
        <v>35</v>
      </c>
      <c r="D40" s="132">
        <v>398457991.5569545</v>
      </c>
      <c r="E40" s="135"/>
      <c r="F40" s="134">
        <f>+'[2]Dashboard Sep 19'!$K$98*1000000</f>
        <v>1226485762.8530476</v>
      </c>
      <c r="G40" s="123"/>
      <c r="H40" s="89">
        <f t="shared" si="12"/>
        <v>1.9097685649464041E-2</v>
      </c>
      <c r="I40" s="89">
        <f t="shared" si="13"/>
        <v>0.22538090400069064</v>
      </c>
      <c r="J40" s="39">
        <v>449</v>
      </c>
      <c r="K40" s="55">
        <f t="shared" si="16"/>
        <v>6.6736028537455416</v>
      </c>
      <c r="L40" s="84">
        <v>35</v>
      </c>
      <c r="M40" s="55">
        <f t="shared" si="17"/>
        <v>7.8475336322869964</v>
      </c>
      <c r="O40" s="138"/>
      <c r="P40" s="138"/>
      <c r="Q40" s="92"/>
      <c r="T40" s="52"/>
    </row>
    <row r="41" spans="1:20" ht="15" x14ac:dyDescent="0.2">
      <c r="A41" s="45"/>
      <c r="B41" s="65">
        <f t="shared" si="15"/>
        <v>10</v>
      </c>
      <c r="C41" s="66" t="s">
        <v>15</v>
      </c>
      <c r="D41" s="71">
        <v>108816401.29000008</v>
      </c>
      <c r="E41" s="147"/>
      <c r="F41" s="126">
        <v>356728839.94999999</v>
      </c>
      <c r="G41" s="146"/>
      <c r="H41" s="89">
        <f t="shared" si="12"/>
        <v>6.4269857548127441E-3</v>
      </c>
      <c r="I41" s="89">
        <f t="shared" si="13"/>
        <v>4.2872507766980809E-2</v>
      </c>
      <c r="J41" s="39">
        <v>444</v>
      </c>
      <c r="K41" s="55">
        <f t="shared" si="16"/>
        <v>6.5992865636147435</v>
      </c>
      <c r="L41" s="84">
        <v>35</v>
      </c>
      <c r="M41" s="55">
        <f t="shared" si="17"/>
        <v>7.8475336322869964</v>
      </c>
      <c r="O41" s="77"/>
      <c r="P41" s="151"/>
      <c r="Q41" s="96"/>
      <c r="T41" s="52"/>
    </row>
    <row r="42" spans="1:20" ht="18" x14ac:dyDescent="0.2">
      <c r="A42" s="46"/>
      <c r="B42" s="65">
        <f t="shared" si="15"/>
        <v>11</v>
      </c>
      <c r="C42" s="66" t="s">
        <v>57</v>
      </c>
      <c r="D42" s="71">
        <v>184749390.86464208</v>
      </c>
      <c r="E42" s="147"/>
      <c r="F42" s="71">
        <v>539816141.52464211</v>
      </c>
      <c r="G42" s="68"/>
      <c r="H42" s="89">
        <f t="shared" si="12"/>
        <v>1.2551716196443966E-2</v>
      </c>
      <c r="I42" s="89">
        <f t="shared" si="13"/>
        <v>0.16618838649507328</v>
      </c>
      <c r="J42" s="39">
        <v>441</v>
      </c>
      <c r="K42" s="55">
        <f t="shared" si="16"/>
        <v>6.5546967895362656</v>
      </c>
      <c r="L42" s="84">
        <v>33</v>
      </c>
      <c r="M42" s="55">
        <f t="shared" si="17"/>
        <v>7.3991031390134534</v>
      </c>
      <c r="O42" s="152"/>
      <c r="P42" s="152"/>
      <c r="Q42" s="92"/>
      <c r="T42" s="52"/>
    </row>
    <row r="43" spans="1:20" ht="15" x14ac:dyDescent="0.2">
      <c r="A43" s="47"/>
      <c r="B43" s="65">
        <f t="shared" si="15"/>
        <v>12</v>
      </c>
      <c r="C43" s="70" t="s">
        <v>17</v>
      </c>
      <c r="D43" s="103">
        <v>50783998.208657794</v>
      </c>
      <c r="E43" s="115"/>
      <c r="F43" s="98">
        <v>51456158.488657787</v>
      </c>
      <c r="G43" s="115"/>
      <c r="H43" s="89">
        <f t="shared" si="12"/>
        <v>7.8763734295188969E-3</v>
      </c>
      <c r="I43" s="89">
        <f t="shared" si="13"/>
        <v>4.9264271405442844E-2</v>
      </c>
      <c r="J43" s="116">
        <v>76</v>
      </c>
      <c r="K43" s="55">
        <f t="shared" si="16"/>
        <v>1.1296076099881094</v>
      </c>
      <c r="L43" s="84">
        <v>6</v>
      </c>
      <c r="M43" s="55">
        <f t="shared" si="17"/>
        <v>1.3452914798206279</v>
      </c>
      <c r="N43" s="54"/>
      <c r="O43" s="92"/>
      <c r="P43" s="92"/>
      <c r="T43" s="52"/>
    </row>
    <row r="44" spans="1:20" ht="18" customHeight="1" thickBot="1" x14ac:dyDescent="0.25">
      <c r="A44" s="48"/>
      <c r="B44" s="1" t="s">
        <v>18</v>
      </c>
      <c r="C44" s="8"/>
      <c r="D44" s="59">
        <f>SUM(D32:D43)</f>
        <v>2819601909.3818908</v>
      </c>
      <c r="E44" s="69"/>
      <c r="F44" s="59">
        <f>SUM(F32:F43)</f>
        <v>12198110421.689011</v>
      </c>
      <c r="G44" s="72"/>
      <c r="H44" s="153">
        <f t="shared" si="12"/>
        <v>1.1210116716423475E-2</v>
      </c>
      <c r="I44" s="153">
        <f>(F44*4/3)/((P26-F44+D130)/2)</f>
        <v>0.10674392510338128</v>
      </c>
      <c r="J44" s="40">
        <f>SUM(J32:J43)</f>
        <v>6728</v>
      </c>
      <c r="K44" s="119">
        <f>SUM(K32:K43)/100</f>
        <v>1</v>
      </c>
      <c r="L44" s="120">
        <f>SUM(L32:L43)</f>
        <v>446</v>
      </c>
      <c r="M44" s="121">
        <f>SUM(M32:M43)/100</f>
        <v>0.99999999999999989</v>
      </c>
      <c r="O44" s="92"/>
      <c r="P44" s="92"/>
      <c r="T44" s="52"/>
    </row>
    <row r="45" spans="1:20" ht="15" thickTop="1" x14ac:dyDescent="0.2">
      <c r="A45" s="7"/>
      <c r="D45" s="6"/>
      <c r="F45" s="6"/>
      <c r="G45" s="6"/>
      <c r="H45" s="6"/>
      <c r="I45" s="6"/>
      <c r="J45" s="6"/>
      <c r="K45" s="21"/>
      <c r="L45" s="82"/>
      <c r="T45" s="53"/>
    </row>
    <row r="46" spans="1:20" x14ac:dyDescent="0.2">
      <c r="A46" s="28" t="s">
        <v>26</v>
      </c>
      <c r="B46" s="29" t="s">
        <v>27</v>
      </c>
      <c r="D46" s="6"/>
      <c r="E46" s="6"/>
      <c r="F46" s="6"/>
      <c r="G46" s="6"/>
      <c r="H46" s="6"/>
      <c r="I46" s="6"/>
      <c r="J46" s="6"/>
      <c r="K46" s="6"/>
    </row>
    <row r="47" spans="1:20" x14ac:dyDescent="0.2">
      <c r="A47" s="22"/>
      <c r="B47" s="2"/>
      <c r="D47" s="6"/>
      <c r="E47" s="6"/>
      <c r="F47" s="6"/>
      <c r="G47" s="6"/>
      <c r="H47" s="10"/>
      <c r="I47" s="6"/>
      <c r="J47" s="6"/>
      <c r="K47" s="6"/>
    </row>
    <row r="48" spans="1:20" x14ac:dyDescent="0.2">
      <c r="B48" s="114" t="s">
        <v>53</v>
      </c>
      <c r="C48" s="5" t="s">
        <v>54</v>
      </c>
      <c r="D48" s="6"/>
      <c r="E48" s="6"/>
      <c r="F48" s="23"/>
      <c r="G48" s="6"/>
      <c r="H48" s="6"/>
      <c r="I48" s="6"/>
      <c r="J48" s="6"/>
      <c r="K48" s="6"/>
    </row>
    <row r="49" spans="1:13" x14ac:dyDescent="0.2">
      <c r="A49" s="2"/>
      <c r="B49" s="6" t="s">
        <v>51</v>
      </c>
      <c r="C49" s="5" t="s">
        <v>52</v>
      </c>
      <c r="D49" s="6"/>
      <c r="E49" s="24"/>
      <c r="F49" s="4"/>
      <c r="G49" s="6"/>
      <c r="I49" s="6"/>
      <c r="J49" s="6"/>
      <c r="K49" s="24"/>
    </row>
    <row r="50" spans="1:13" ht="15" x14ac:dyDescent="0.2">
      <c r="A50" s="2"/>
      <c r="B50" s="150" t="s">
        <v>41</v>
      </c>
      <c r="C50" s="5" t="s">
        <v>42</v>
      </c>
      <c r="D50" s="6"/>
      <c r="E50" s="6"/>
      <c r="F50" s="24"/>
      <c r="G50" s="6"/>
      <c r="I50" s="6"/>
      <c r="J50" s="6"/>
      <c r="K50" s="6"/>
    </row>
    <row r="51" spans="1:13" x14ac:dyDescent="0.2">
      <c r="D51" s="5"/>
      <c r="E51" s="6"/>
      <c r="F51" s="25"/>
      <c r="I51" s="6"/>
      <c r="J51" s="6"/>
      <c r="K51" s="6"/>
    </row>
    <row r="52" spans="1:13" x14ac:dyDescent="0.2">
      <c r="D52" s="10"/>
      <c r="E52" s="10"/>
      <c r="H52" s="6"/>
      <c r="I52" s="6"/>
      <c r="J52" s="6"/>
      <c r="K52" s="6"/>
      <c r="L52" s="88"/>
      <c r="M52" s="7"/>
    </row>
    <row r="53" spans="1:13" x14ac:dyDescent="0.2">
      <c r="D53" s="10"/>
      <c r="E53" s="10"/>
      <c r="H53" s="6"/>
      <c r="I53" s="6"/>
      <c r="J53" s="6"/>
      <c r="K53" s="6"/>
      <c r="M53" s="36"/>
    </row>
    <row r="54" spans="1:13" x14ac:dyDescent="0.2">
      <c r="B54" s="110"/>
      <c r="C54" s="110"/>
      <c r="D54" s="111"/>
      <c r="E54" s="111"/>
      <c r="F54" s="112"/>
      <c r="G54" s="112"/>
      <c r="H54" s="113"/>
      <c r="I54" s="113"/>
      <c r="J54" s="113"/>
      <c r="K54" s="6"/>
    </row>
    <row r="55" spans="1:13" x14ac:dyDescent="0.2">
      <c r="D55" s="10"/>
      <c r="E55" s="10"/>
      <c r="H55" s="6"/>
      <c r="I55" s="6"/>
      <c r="J55" s="6"/>
      <c r="K55" s="6"/>
    </row>
    <row r="56" spans="1:13" x14ac:dyDescent="0.2">
      <c r="J56" s="6"/>
      <c r="K56" s="6"/>
      <c r="L56" s="36"/>
    </row>
    <row r="57" spans="1:13" x14ac:dyDescent="0.2">
      <c r="J57" s="6"/>
      <c r="K57" s="6"/>
      <c r="L57" s="7"/>
    </row>
    <row r="58" spans="1:13" x14ac:dyDescent="0.2">
      <c r="J58" s="6"/>
      <c r="K58" s="6"/>
      <c r="L58" s="36"/>
    </row>
    <row r="59" spans="1:13" x14ac:dyDescent="0.2">
      <c r="J59" s="6"/>
      <c r="K59" s="6"/>
    </row>
    <row r="60" spans="1:13" x14ac:dyDescent="0.2">
      <c r="J60" s="6"/>
      <c r="K60" s="6"/>
    </row>
    <row r="61" spans="1:13" x14ac:dyDescent="0.2">
      <c r="J61" s="6"/>
      <c r="K61" s="6"/>
    </row>
    <row r="62" spans="1:13" x14ac:dyDescent="0.2">
      <c r="J62" s="6"/>
      <c r="K62" s="6"/>
    </row>
    <row r="63" spans="1:13" x14ac:dyDescent="0.2">
      <c r="J63" s="6"/>
      <c r="K63" s="6"/>
    </row>
    <row r="64" spans="1:13" x14ac:dyDescent="0.2">
      <c r="J64" s="6"/>
      <c r="K64" s="6"/>
    </row>
    <row r="65" spans="10:11" x14ac:dyDescent="0.2">
      <c r="J65" s="6"/>
      <c r="K65" s="6"/>
    </row>
    <row r="66" spans="10:11" x14ac:dyDescent="0.2">
      <c r="J66" s="6"/>
      <c r="K66" s="6"/>
    </row>
    <row r="67" spans="10:11" x14ac:dyDescent="0.2">
      <c r="J67" s="6"/>
      <c r="K67" s="6"/>
    </row>
    <row r="68" spans="10:11" x14ac:dyDescent="0.2">
      <c r="J68" s="6"/>
      <c r="K68" s="6"/>
    </row>
    <row r="69" spans="10:11" x14ac:dyDescent="0.2">
      <c r="J69" s="6"/>
      <c r="K69" s="6"/>
    </row>
    <row r="70" spans="10:11" x14ac:dyDescent="0.2">
      <c r="J70" s="6"/>
      <c r="K70" s="6"/>
    </row>
    <row r="71" spans="10:11" x14ac:dyDescent="0.2">
      <c r="J71" s="6"/>
      <c r="K71" s="6"/>
    </row>
    <row r="72" spans="10:11" x14ac:dyDescent="0.2">
      <c r="J72" s="6"/>
      <c r="K72" s="6"/>
    </row>
    <row r="73" spans="10:11" x14ac:dyDescent="0.2">
      <c r="J73" s="6"/>
      <c r="K73" s="6"/>
    </row>
    <row r="74" spans="10:11" x14ac:dyDescent="0.2">
      <c r="J74" s="6"/>
      <c r="K74" s="6"/>
    </row>
    <row r="75" spans="10:11" x14ac:dyDescent="0.2">
      <c r="J75" s="6"/>
      <c r="K75" s="6"/>
    </row>
    <row r="76" spans="10:11" x14ac:dyDescent="0.2">
      <c r="J76" s="6"/>
      <c r="K76" s="6"/>
    </row>
    <row r="77" spans="10:11" x14ac:dyDescent="0.2">
      <c r="J77" s="6"/>
      <c r="K77" s="6"/>
    </row>
    <row r="78" spans="10:11" x14ac:dyDescent="0.2">
      <c r="J78" s="6"/>
      <c r="K78" s="6"/>
    </row>
    <row r="79" spans="10:11" x14ac:dyDescent="0.2">
      <c r="J79" s="6"/>
      <c r="K79" s="6"/>
    </row>
    <row r="80" spans="10:11" x14ac:dyDescent="0.2">
      <c r="J80" s="6"/>
      <c r="K80" s="6"/>
    </row>
    <row r="81" spans="10:11" x14ac:dyDescent="0.2">
      <c r="J81" s="6"/>
      <c r="K81" s="6"/>
    </row>
    <row r="82" spans="10:11" x14ac:dyDescent="0.2">
      <c r="J82" s="6"/>
      <c r="K82" s="6"/>
    </row>
    <row r="83" spans="10:11" x14ac:dyDescent="0.2">
      <c r="J83" s="6"/>
      <c r="K83" s="6"/>
    </row>
    <row r="84" spans="10:11" x14ac:dyDescent="0.2">
      <c r="J84" s="6"/>
      <c r="K84" s="6"/>
    </row>
    <row r="85" spans="10:11" x14ac:dyDescent="0.2">
      <c r="J85" s="6"/>
      <c r="K85" s="6"/>
    </row>
    <row r="86" spans="10:11" x14ac:dyDescent="0.2">
      <c r="J86" s="6"/>
      <c r="K86" s="6"/>
    </row>
    <row r="87" spans="10:11" x14ac:dyDescent="0.2">
      <c r="J87" s="6"/>
      <c r="K87" s="6"/>
    </row>
    <row r="88" spans="10:11" x14ac:dyDescent="0.2">
      <c r="J88" s="6"/>
      <c r="K88" s="6"/>
    </row>
    <row r="89" spans="10:11" x14ac:dyDescent="0.2">
      <c r="J89" s="6"/>
      <c r="K89" s="6"/>
    </row>
    <row r="90" spans="10:11" x14ac:dyDescent="0.2">
      <c r="J90" s="6"/>
      <c r="K90" s="6"/>
    </row>
    <row r="91" spans="10:11" x14ac:dyDescent="0.2">
      <c r="J91" s="6"/>
      <c r="K91" s="6"/>
    </row>
    <row r="92" spans="10:11" x14ac:dyDescent="0.2">
      <c r="J92" s="6"/>
      <c r="K92" s="6"/>
    </row>
    <row r="93" spans="10:11" x14ac:dyDescent="0.2">
      <c r="J93" s="6"/>
      <c r="K93" s="6"/>
    </row>
    <row r="94" spans="10:11" x14ac:dyDescent="0.2">
      <c r="J94" s="6"/>
      <c r="K94" s="6"/>
    </row>
    <row r="95" spans="10:11" x14ac:dyDescent="0.2">
      <c r="J95" s="6"/>
      <c r="K95" s="6"/>
    </row>
    <row r="96" spans="10:11" x14ac:dyDescent="0.2">
      <c r="J96" s="6"/>
      <c r="K96" s="6"/>
    </row>
    <row r="97" spans="10:11" x14ac:dyDescent="0.2">
      <c r="J97" s="6"/>
      <c r="K97" s="6"/>
    </row>
    <row r="98" spans="10:11" x14ac:dyDescent="0.2">
      <c r="J98" s="6"/>
      <c r="K98" s="6"/>
    </row>
    <row r="99" spans="10:11" x14ac:dyDescent="0.2">
      <c r="J99" s="6"/>
      <c r="K99" s="6"/>
    </row>
    <row r="100" spans="10:11" x14ac:dyDescent="0.2">
      <c r="J100" s="6"/>
      <c r="K100" s="6"/>
    </row>
    <row r="101" spans="10:11" x14ac:dyDescent="0.2">
      <c r="J101" s="6"/>
      <c r="K101" s="6"/>
    </row>
    <row r="102" spans="10:11" x14ac:dyDescent="0.2">
      <c r="J102" s="6"/>
      <c r="K102" s="6"/>
    </row>
    <row r="103" spans="10:11" x14ac:dyDescent="0.2">
      <c r="J103" s="6"/>
      <c r="K103" s="6"/>
    </row>
    <row r="104" spans="10:11" x14ac:dyDescent="0.2">
      <c r="J104" s="6"/>
      <c r="K104" s="6"/>
    </row>
    <row r="105" spans="10:11" x14ac:dyDescent="0.2">
      <c r="J105" s="6"/>
      <c r="K105" s="6"/>
    </row>
    <row r="106" spans="10:11" x14ac:dyDescent="0.2">
      <c r="J106" s="6"/>
      <c r="K106" s="6"/>
    </row>
    <row r="107" spans="10:11" x14ac:dyDescent="0.2">
      <c r="J107" s="6"/>
      <c r="K107" s="6"/>
    </row>
    <row r="108" spans="10:11" x14ac:dyDescent="0.2">
      <c r="J108" s="6"/>
      <c r="K108" s="6"/>
    </row>
    <row r="109" spans="10:11" x14ac:dyDescent="0.2">
      <c r="J109" s="6"/>
      <c r="K109" s="6"/>
    </row>
    <row r="110" spans="10:11" x14ac:dyDescent="0.2">
      <c r="J110" s="6"/>
      <c r="K110" s="6"/>
    </row>
    <row r="111" spans="10:11" x14ac:dyDescent="0.2">
      <c r="J111" s="6"/>
      <c r="K111" s="6"/>
    </row>
    <row r="112" spans="10:11" x14ac:dyDescent="0.2">
      <c r="J112" s="6"/>
      <c r="K112" s="6"/>
    </row>
    <row r="113" spans="3:14" x14ac:dyDescent="0.2">
      <c r="J113" s="6"/>
      <c r="K113" s="6"/>
    </row>
    <row r="114" spans="3:14" x14ac:dyDescent="0.2">
      <c r="J114" s="6"/>
      <c r="K114" s="6"/>
    </row>
    <row r="115" spans="3:14" x14ac:dyDescent="0.2">
      <c r="J115" s="6"/>
      <c r="K115" s="6"/>
    </row>
    <row r="116" spans="3:14" x14ac:dyDescent="0.2">
      <c r="J116" s="6"/>
      <c r="K116" s="6"/>
      <c r="N116" s="4"/>
    </row>
    <row r="117" spans="3:14" x14ac:dyDescent="0.2">
      <c r="D117" s="109" t="s">
        <v>43</v>
      </c>
      <c r="E117" s="10"/>
      <c r="F117" s="109" t="s">
        <v>45</v>
      </c>
      <c r="H117" s="139" t="s">
        <v>46</v>
      </c>
      <c r="I117" s="140" t="s">
        <v>44</v>
      </c>
      <c r="J117" s="6"/>
      <c r="K117" s="6"/>
      <c r="N117" s="4"/>
    </row>
    <row r="118" spans="3:14" ht="15" x14ac:dyDescent="0.2">
      <c r="C118" s="66" t="s">
        <v>28</v>
      </c>
      <c r="D118" s="61">
        <v>8935244411</v>
      </c>
      <c r="E118" s="10"/>
      <c r="F118" s="61">
        <v>77381085262</v>
      </c>
      <c r="H118" s="141">
        <f t="shared" ref="H118:H126" si="18">(F32/4*4)/((F118+D14)/2)</f>
        <v>3.7252656569432625E-3</v>
      </c>
      <c r="I118" s="142">
        <f t="shared" ref="I118:I126" si="19">(F32/4*4/((D118-F32+P14)/2))</f>
        <v>3.3154675069446062E-2</v>
      </c>
      <c r="J118" s="6"/>
      <c r="K118" s="6"/>
      <c r="N118" s="4"/>
    </row>
    <row r="119" spans="3:14" ht="15" x14ac:dyDescent="0.2">
      <c r="C119" s="66" t="s">
        <v>32</v>
      </c>
      <c r="D119" s="61">
        <v>9100553950.3593903</v>
      </c>
      <c r="E119" s="10"/>
      <c r="F119" s="61">
        <v>71660034976.5905</v>
      </c>
      <c r="H119" s="141">
        <f t="shared" si="18"/>
        <v>3.7494689144661575E-3</v>
      </c>
      <c r="I119" s="142">
        <f t="shared" si="19"/>
        <v>3.0900798249927669E-2</v>
      </c>
      <c r="J119" s="6"/>
      <c r="K119" s="6"/>
      <c r="N119" s="4"/>
    </row>
    <row r="120" spans="3:14" ht="15" x14ac:dyDescent="0.2">
      <c r="C120" s="66" t="s">
        <v>40</v>
      </c>
      <c r="D120" s="62">
        <v>46872870297.950768</v>
      </c>
      <c r="E120" s="10"/>
      <c r="F120" s="61">
        <v>424915260796.22406</v>
      </c>
      <c r="H120" s="141">
        <f t="shared" si="18"/>
        <v>1.2090794110642547E-2</v>
      </c>
      <c r="I120" s="142">
        <f t="shared" si="19"/>
        <v>0.11862709286448211</v>
      </c>
      <c r="J120" s="6"/>
      <c r="K120" s="6"/>
      <c r="N120" s="4"/>
    </row>
    <row r="121" spans="3:14" ht="15" x14ac:dyDescent="0.2">
      <c r="C121" s="66" t="s">
        <v>11</v>
      </c>
      <c r="D121" s="61">
        <v>15619937615.65</v>
      </c>
      <c r="E121" s="10"/>
      <c r="F121" s="61">
        <v>193841578962.409</v>
      </c>
      <c r="H121" s="141">
        <f t="shared" si="18"/>
        <v>1.4486232582363466E-3</v>
      </c>
      <c r="I121" s="142">
        <f t="shared" si="19"/>
        <v>1.8201644157495499E-2</v>
      </c>
      <c r="J121" s="6"/>
      <c r="K121" s="6"/>
      <c r="N121" s="4"/>
    </row>
    <row r="122" spans="3:14" ht="15" x14ac:dyDescent="0.2">
      <c r="C122" s="66" t="s">
        <v>30</v>
      </c>
      <c r="D122" s="61">
        <v>3407541350.8019791</v>
      </c>
      <c r="E122" s="10"/>
      <c r="F122" s="61">
        <v>24632952175.437336</v>
      </c>
      <c r="H122" s="141">
        <f t="shared" si="18"/>
        <v>1.1935915041047299E-2</v>
      </c>
      <c r="I122" s="142">
        <f t="shared" si="19"/>
        <v>9.6871795642411704E-2</v>
      </c>
      <c r="J122" s="6"/>
      <c r="K122" s="6"/>
      <c r="N122" s="4"/>
    </row>
    <row r="123" spans="3:14" ht="15" x14ac:dyDescent="0.2">
      <c r="C123" s="66" t="s">
        <v>12</v>
      </c>
      <c r="D123" s="61">
        <v>20274283549.043053</v>
      </c>
      <c r="E123" s="10"/>
      <c r="F123" s="61">
        <v>177710069976.62979</v>
      </c>
      <c r="H123" s="141">
        <f t="shared" si="18"/>
        <v>8.6582541441119695E-3</v>
      </c>
      <c r="I123" s="142">
        <f t="shared" si="19"/>
        <v>7.7704261771069233E-2</v>
      </c>
      <c r="J123" s="6"/>
      <c r="K123" s="6"/>
      <c r="N123" s="4"/>
    </row>
    <row r="124" spans="3:14" ht="15" x14ac:dyDescent="0.2">
      <c r="C124" s="66" t="s">
        <v>14</v>
      </c>
      <c r="D124" s="61">
        <v>3190853912.6459751</v>
      </c>
      <c r="E124" s="10"/>
      <c r="F124" s="61">
        <v>32016525957.708267</v>
      </c>
      <c r="H124" s="141">
        <f t="shared" si="18"/>
        <v>-1.3703747488477826E-2</v>
      </c>
      <c r="I124" s="142">
        <f t="shared" si="19"/>
        <v>-0.13658393224628343</v>
      </c>
      <c r="J124" s="6"/>
      <c r="K124" s="6"/>
      <c r="N124" s="4"/>
    </row>
    <row r="125" spans="3:14" ht="15" x14ac:dyDescent="0.2">
      <c r="C125" s="66" t="s">
        <v>31</v>
      </c>
      <c r="D125" s="107">
        <v>27002686356.080143</v>
      </c>
      <c r="E125" s="10"/>
      <c r="F125" s="62">
        <v>222851338686.5011</v>
      </c>
      <c r="H125" s="141">
        <f t="shared" si="18"/>
        <v>1.2428115653839628E-2</v>
      </c>
      <c r="I125" s="142">
        <f t="shared" si="19"/>
        <v>0.10582769467729161</v>
      </c>
      <c r="J125" s="6"/>
      <c r="K125" s="6"/>
      <c r="N125" s="4"/>
    </row>
    <row r="126" spans="3:14" ht="15" x14ac:dyDescent="0.2">
      <c r="C126" s="66" t="s">
        <v>35</v>
      </c>
      <c r="D126" s="108">
        <v>7175569975.602416</v>
      </c>
      <c r="E126" s="10"/>
      <c r="F126" s="62">
        <v>82207143223.518448</v>
      </c>
      <c r="H126" s="141">
        <f t="shared" si="18"/>
        <v>1.4323264237098031E-2</v>
      </c>
      <c r="I126" s="142">
        <f t="shared" si="19"/>
        <v>0.169035678000518</v>
      </c>
      <c r="J126" s="6"/>
      <c r="K126" s="6"/>
      <c r="N126" s="4"/>
    </row>
    <row r="127" spans="3:14" ht="15" x14ac:dyDescent="0.2">
      <c r="C127" s="66" t="s">
        <v>15</v>
      </c>
      <c r="D127" s="62">
        <v>12970372659.006001</v>
      </c>
      <c r="E127" s="10"/>
      <c r="F127" s="62">
        <v>73296889055.250015</v>
      </c>
      <c r="H127" s="141" t="e">
        <f>(#REF!/4*4)/((F127+D23)/2)</f>
        <v>#REF!</v>
      </c>
      <c r="I127" s="142" t="e">
        <f>(#REF!/4*4/((D127-#REF!+#REF!)/2))</f>
        <v>#REF!</v>
      </c>
      <c r="J127" s="6"/>
      <c r="K127" s="6"/>
      <c r="N127" s="4"/>
    </row>
    <row r="128" spans="3:14" ht="15" x14ac:dyDescent="0.2">
      <c r="C128" s="66" t="s">
        <v>16</v>
      </c>
      <c r="D128" s="62">
        <v>4449743950.4329729</v>
      </c>
      <c r="E128" s="6"/>
      <c r="F128" s="62">
        <v>51374186128.795036</v>
      </c>
      <c r="H128" s="141" t="e">
        <f>(#REF!/4*4)/((F128+D24)/2)</f>
        <v>#REF!</v>
      </c>
      <c r="I128" s="142" t="e">
        <f>(#REF!/4*4/((D128-#REF!+#REF!)/2))</f>
        <v>#REF!</v>
      </c>
      <c r="J128" s="6"/>
      <c r="K128" s="6"/>
      <c r="N128" s="4"/>
    </row>
    <row r="129" spans="3:14" ht="15" x14ac:dyDescent="0.2">
      <c r="C129" s="70" t="s">
        <v>17</v>
      </c>
      <c r="D129" s="62">
        <v>1386784143.2135773</v>
      </c>
      <c r="E129" s="6"/>
      <c r="F129" s="62">
        <v>8553112143.2135792</v>
      </c>
      <c r="H129" s="141">
        <f>(F43/4*4)/((F129+D25)/2)</f>
        <v>5.9072800721391731E-3</v>
      </c>
      <c r="I129" s="142">
        <f>(F43/4*4/((D129-F43+P25)/2))</f>
        <v>3.6948203554082133E-2</v>
      </c>
      <c r="J129" s="6"/>
      <c r="K129" s="6"/>
      <c r="N129" s="4"/>
    </row>
    <row r="130" spans="3:14" x14ac:dyDescent="0.2">
      <c r="D130" s="32">
        <f>SUM(D118:D129)</f>
        <v>160386442171.78632</v>
      </c>
      <c r="E130" s="6"/>
      <c r="F130" s="148">
        <f>SUM(F118:F129)</f>
        <v>1440440177344.2771</v>
      </c>
      <c r="I130" s="6"/>
      <c r="J130" s="6"/>
      <c r="K130" s="6"/>
      <c r="N130" s="4"/>
    </row>
    <row r="131" spans="3:14" x14ac:dyDescent="0.2">
      <c r="D131" s="6"/>
      <c r="E131" s="6"/>
      <c r="I131" s="6"/>
      <c r="J131" s="6"/>
      <c r="K131" s="6"/>
      <c r="N131" s="32"/>
    </row>
    <row r="132" spans="3:14" x14ac:dyDescent="0.2">
      <c r="D132" s="6"/>
      <c r="E132" s="6"/>
      <c r="I132" s="6"/>
      <c r="J132" s="6"/>
      <c r="K132" s="6"/>
    </row>
    <row r="133" spans="3:14" x14ac:dyDescent="0.2">
      <c r="D133" s="6"/>
      <c r="E133" s="6"/>
      <c r="I133" s="6"/>
      <c r="J133" s="6"/>
      <c r="K133" s="6"/>
      <c r="L133" s="6"/>
    </row>
    <row r="134" spans="3:14" x14ac:dyDescent="0.2">
      <c r="D134" s="6"/>
      <c r="E134" s="6"/>
      <c r="I134" s="6"/>
      <c r="J134" s="6"/>
      <c r="K134" s="6"/>
      <c r="L134" s="4"/>
    </row>
    <row r="135" spans="3:14" x14ac:dyDescent="0.2">
      <c r="D135" s="6"/>
      <c r="E135" s="6"/>
      <c r="I135" s="6"/>
      <c r="J135" s="6"/>
      <c r="K135" s="6"/>
      <c r="L135" s="4"/>
    </row>
    <row r="136" spans="3:14" x14ac:dyDescent="0.2">
      <c r="D136" s="6"/>
      <c r="E136" s="6"/>
      <c r="I136" s="6"/>
      <c r="J136" s="6"/>
      <c r="K136" s="6"/>
    </row>
    <row r="137" spans="3:14" x14ac:dyDescent="0.2">
      <c r="D137" s="6"/>
      <c r="E137" s="6"/>
      <c r="F137" s="6"/>
      <c r="G137" s="6"/>
      <c r="I137" s="6"/>
      <c r="J137" s="6"/>
      <c r="K137" s="6"/>
    </row>
    <row r="138" spans="3:14" x14ac:dyDescent="0.2">
      <c r="D138" s="6"/>
      <c r="E138" s="6"/>
      <c r="F138" s="6"/>
      <c r="G138" s="6"/>
      <c r="I138" s="6"/>
      <c r="J138" s="6"/>
      <c r="K138" s="6"/>
    </row>
    <row r="139" spans="3:14" x14ac:dyDescent="0.2">
      <c r="D139" s="6"/>
      <c r="E139" s="6"/>
      <c r="F139" s="6"/>
      <c r="G139" s="6"/>
      <c r="I139" s="6"/>
      <c r="J139" s="6"/>
      <c r="K139" s="6"/>
    </row>
    <row r="140" spans="3:14" x14ac:dyDescent="0.2">
      <c r="D140" s="6"/>
      <c r="E140" s="6"/>
      <c r="F140" s="6"/>
      <c r="G140" s="6"/>
      <c r="I140" s="6"/>
      <c r="J140" s="6"/>
      <c r="K140" s="6"/>
    </row>
    <row r="141" spans="3:14" x14ac:dyDescent="0.2">
      <c r="D141" s="6"/>
      <c r="E141" s="6"/>
      <c r="H141" s="6"/>
      <c r="I141" s="6"/>
      <c r="J141" s="6"/>
      <c r="K141" s="6"/>
    </row>
    <row r="142" spans="3:14" x14ac:dyDescent="0.2">
      <c r="D142" s="6"/>
      <c r="E142" s="6"/>
      <c r="H142" s="24"/>
      <c r="I142" s="6"/>
      <c r="J142" s="6"/>
      <c r="K142" s="6"/>
    </row>
    <row r="143" spans="3:14" x14ac:dyDescent="0.2">
      <c r="D143" s="6"/>
      <c r="E143" s="6"/>
      <c r="H143" s="24"/>
      <c r="I143" s="6"/>
      <c r="J143" s="6"/>
      <c r="K143" s="6"/>
    </row>
    <row r="144" spans="3:14" x14ac:dyDescent="0.2">
      <c r="D144" s="6"/>
      <c r="E144" s="6"/>
      <c r="H144" s="24"/>
      <c r="I144" s="6"/>
      <c r="J144" s="6"/>
      <c r="K144" s="6"/>
    </row>
    <row r="145" spans="4:11" x14ac:dyDescent="0.2">
      <c r="D145" s="6"/>
      <c r="E145" s="6"/>
      <c r="H145" s="24"/>
      <c r="I145" s="6"/>
      <c r="J145" s="6"/>
      <c r="K145" s="6"/>
    </row>
    <row r="146" spans="4:11" x14ac:dyDescent="0.2">
      <c r="D146" s="6"/>
      <c r="E146" s="6"/>
      <c r="H146" s="24"/>
      <c r="I146" s="6"/>
      <c r="J146" s="6"/>
      <c r="K146" s="6"/>
    </row>
    <row r="147" spans="4:11" x14ac:dyDescent="0.2">
      <c r="D147" s="6"/>
      <c r="E147" s="6"/>
      <c r="H147" s="4"/>
      <c r="I147" s="6"/>
      <c r="J147" s="6"/>
      <c r="K147" s="6"/>
    </row>
    <row r="148" spans="4:11" x14ac:dyDescent="0.2">
      <c r="D148" s="6"/>
      <c r="E148" s="6"/>
    </row>
    <row r="149" spans="4:11" x14ac:dyDescent="0.2">
      <c r="D149" s="6"/>
      <c r="E149" s="6"/>
    </row>
    <row r="150" spans="4:11" x14ac:dyDescent="0.2">
      <c r="D150" s="6"/>
      <c r="E150" s="6"/>
    </row>
    <row r="151" spans="4:11" x14ac:dyDescent="0.2">
      <c r="D151" s="6"/>
      <c r="E151" s="6"/>
    </row>
    <row r="152" spans="4:11" x14ac:dyDescent="0.2">
      <c r="D152" s="6"/>
      <c r="E152" s="6"/>
    </row>
    <row r="153" spans="4:11" x14ac:dyDescent="0.2">
      <c r="D153" s="6"/>
      <c r="E153" s="6"/>
    </row>
    <row r="154" spans="4:11" x14ac:dyDescent="0.2">
      <c r="D154" s="6"/>
      <c r="E154" s="6"/>
    </row>
    <row r="155" spans="4:11" x14ac:dyDescent="0.2">
      <c r="D155" s="6"/>
      <c r="E155" s="6"/>
    </row>
    <row r="156" spans="4:11" x14ac:dyDescent="0.2">
      <c r="D156" s="6"/>
      <c r="E156" s="6"/>
    </row>
    <row r="157" spans="4:11" x14ac:dyDescent="0.2">
      <c r="D157" s="6"/>
      <c r="E157" s="6"/>
    </row>
    <row r="158" spans="4:11" x14ac:dyDescent="0.2">
      <c r="D158" s="6"/>
      <c r="E158" s="6"/>
    </row>
    <row r="159" spans="4:11" x14ac:dyDescent="0.2">
      <c r="D159" s="6"/>
      <c r="E159" s="6"/>
    </row>
    <row r="160" spans="4:11" ht="15" x14ac:dyDescent="0.2">
      <c r="D160" s="6"/>
      <c r="E160" s="6"/>
      <c r="F160" s="162"/>
      <c r="G160" s="162"/>
    </row>
    <row r="161" spans="4:11" x14ac:dyDescent="0.2">
      <c r="D161" s="6"/>
      <c r="E161" s="6"/>
      <c r="F161" s="6"/>
      <c r="G161" s="6"/>
    </row>
    <row r="162" spans="4:11" x14ac:dyDescent="0.2">
      <c r="D162" s="6"/>
      <c r="E162" s="6"/>
      <c r="F162" s="4"/>
      <c r="G162" s="33"/>
      <c r="H162" s="51"/>
    </row>
    <row r="163" spans="4:11" x14ac:dyDescent="0.2">
      <c r="D163" s="6"/>
      <c r="E163" s="6"/>
      <c r="F163" s="4"/>
      <c r="G163" s="33"/>
      <c r="H163" s="51"/>
    </row>
    <row r="164" spans="4:11" x14ac:dyDescent="0.2">
      <c r="D164" s="6"/>
      <c r="E164" s="6"/>
      <c r="F164" s="4"/>
      <c r="G164" s="33"/>
      <c r="H164" s="51"/>
    </row>
    <row r="165" spans="4:11" x14ac:dyDescent="0.2">
      <c r="D165" s="6"/>
      <c r="E165" s="6"/>
      <c r="F165" s="4"/>
      <c r="G165" s="33"/>
      <c r="H165" s="51"/>
    </row>
    <row r="166" spans="4:11" x14ac:dyDescent="0.2">
      <c r="D166" s="6"/>
      <c r="E166" s="6"/>
      <c r="F166" s="4"/>
      <c r="G166" s="33"/>
      <c r="H166" s="51"/>
      <c r="I166" s="6"/>
      <c r="J166" s="6"/>
      <c r="K166" s="6"/>
    </row>
    <row r="167" spans="4:11" x14ac:dyDescent="0.2">
      <c r="D167" s="6"/>
      <c r="E167" s="6"/>
      <c r="F167" s="4"/>
      <c r="G167" s="33"/>
      <c r="H167" s="51"/>
      <c r="I167" s="6"/>
      <c r="J167" s="6"/>
      <c r="K167" s="6"/>
    </row>
    <row r="168" spans="4:11" x14ac:dyDescent="0.2">
      <c r="D168" s="6"/>
      <c r="E168" s="6"/>
      <c r="F168" s="4"/>
      <c r="G168" s="33"/>
      <c r="H168" s="51"/>
      <c r="I168" s="6"/>
      <c r="J168" s="6"/>
      <c r="K168" s="6"/>
    </row>
    <row r="169" spans="4:11" x14ac:dyDescent="0.2">
      <c r="D169" s="6"/>
      <c r="E169" s="6"/>
      <c r="F169" s="4"/>
      <c r="G169" s="33"/>
      <c r="H169" s="51"/>
      <c r="I169" s="6"/>
      <c r="J169" s="6"/>
      <c r="K169" s="6"/>
    </row>
    <row r="170" spans="4:11" x14ac:dyDescent="0.2">
      <c r="D170" s="6"/>
      <c r="E170" s="6"/>
      <c r="F170" s="4"/>
      <c r="G170" s="33"/>
      <c r="H170" s="51"/>
      <c r="I170" s="6"/>
      <c r="J170" s="6"/>
      <c r="K170" s="6"/>
    </row>
    <row r="171" spans="4:11" x14ac:dyDescent="0.2">
      <c r="D171" s="6"/>
      <c r="E171" s="6"/>
      <c r="F171" s="4"/>
      <c r="G171" s="33"/>
      <c r="H171" s="51"/>
      <c r="J171" s="3"/>
      <c r="K171" s="6"/>
    </row>
    <row r="172" spans="4:11" x14ac:dyDescent="0.2">
      <c r="D172" s="6"/>
      <c r="E172" s="6"/>
      <c r="F172" s="4"/>
      <c r="G172" s="33"/>
      <c r="H172" s="51"/>
      <c r="J172" s="4"/>
      <c r="K172" s="6"/>
    </row>
    <row r="173" spans="4:11" x14ac:dyDescent="0.2">
      <c r="D173" s="6"/>
      <c r="E173" s="6"/>
      <c r="F173" s="4"/>
      <c r="G173" s="33"/>
      <c r="H173" s="51"/>
      <c r="J173" s="4"/>
      <c r="K173" s="6"/>
    </row>
    <row r="174" spans="4:11" x14ac:dyDescent="0.2">
      <c r="D174" s="6"/>
      <c r="E174" s="6"/>
      <c r="F174" s="4"/>
      <c r="G174" s="33"/>
      <c r="H174" s="51"/>
      <c r="J174" s="4"/>
      <c r="K174" s="6"/>
    </row>
    <row r="175" spans="4:11" x14ac:dyDescent="0.2">
      <c r="D175" s="6"/>
      <c r="E175" s="6"/>
      <c r="F175" s="4"/>
      <c r="G175" s="33"/>
      <c r="H175" s="51"/>
      <c r="J175" s="4"/>
      <c r="K175" s="6"/>
    </row>
    <row r="176" spans="4:11" x14ac:dyDescent="0.2">
      <c r="D176" s="6"/>
      <c r="E176" s="6"/>
      <c r="F176" s="4"/>
      <c r="G176" s="33"/>
      <c r="H176" s="51"/>
      <c r="J176" s="4"/>
      <c r="K176" s="6"/>
    </row>
    <row r="177" spans="4:12" x14ac:dyDescent="0.2">
      <c r="D177" s="6"/>
      <c r="E177" s="6"/>
      <c r="F177" s="4"/>
      <c r="G177" s="33"/>
      <c r="H177" s="51"/>
      <c r="J177" s="4"/>
      <c r="K177" s="6"/>
    </row>
    <row r="178" spans="4:12" x14ac:dyDescent="0.2">
      <c r="D178" s="6"/>
      <c r="E178" s="6"/>
      <c r="F178" s="32"/>
      <c r="G178" s="34"/>
      <c r="H178" s="51"/>
      <c r="J178" s="4"/>
      <c r="K178" s="6"/>
    </row>
    <row r="179" spans="4:12" x14ac:dyDescent="0.2">
      <c r="D179" s="6"/>
      <c r="E179" s="6"/>
      <c r="F179" s="6"/>
      <c r="G179" s="6"/>
      <c r="H179" s="4"/>
      <c r="J179" s="4"/>
      <c r="K179" s="6"/>
    </row>
    <row r="180" spans="4:12" x14ac:dyDescent="0.2">
      <c r="D180" s="6"/>
      <c r="E180" s="6"/>
      <c r="F180" s="6"/>
      <c r="G180" s="6"/>
      <c r="H180" s="4"/>
      <c r="J180" s="4"/>
      <c r="K180" s="6"/>
    </row>
    <row r="181" spans="4:12" x14ac:dyDescent="0.2">
      <c r="D181" s="6"/>
      <c r="E181" s="6"/>
      <c r="F181" s="6"/>
      <c r="G181" s="6"/>
      <c r="H181" s="4"/>
      <c r="J181" s="4"/>
      <c r="K181" s="6"/>
    </row>
    <row r="182" spans="4:12" x14ac:dyDescent="0.2">
      <c r="D182" s="6"/>
      <c r="E182" s="6"/>
      <c r="F182" s="6"/>
      <c r="G182" s="6"/>
      <c r="H182" s="4"/>
      <c r="J182" s="4"/>
      <c r="K182" s="6"/>
    </row>
    <row r="183" spans="4:12" x14ac:dyDescent="0.2">
      <c r="D183" s="6"/>
      <c r="E183" s="6"/>
      <c r="F183" s="6"/>
      <c r="G183" s="6"/>
      <c r="H183" s="4"/>
      <c r="J183" s="4"/>
      <c r="K183" s="6"/>
    </row>
    <row r="184" spans="4:12" x14ac:dyDescent="0.2">
      <c r="D184" s="6"/>
      <c r="E184" s="6"/>
      <c r="F184" s="6"/>
      <c r="G184" s="6"/>
      <c r="H184" s="4"/>
      <c r="J184" s="4"/>
      <c r="K184" s="6"/>
    </row>
    <row r="185" spans="4:12" x14ac:dyDescent="0.2">
      <c r="D185" s="6"/>
      <c r="E185" s="6"/>
      <c r="F185" s="6"/>
      <c r="G185" s="6"/>
      <c r="H185" s="4"/>
      <c r="J185" s="4"/>
      <c r="K185" s="6"/>
    </row>
    <row r="186" spans="4:12" x14ac:dyDescent="0.2">
      <c r="D186" s="6"/>
      <c r="E186" s="6"/>
      <c r="F186" s="6"/>
      <c r="G186" s="6"/>
      <c r="H186" s="4"/>
      <c r="J186" s="4"/>
      <c r="K186" s="6"/>
    </row>
    <row r="187" spans="4:12" x14ac:dyDescent="0.2">
      <c r="D187" s="6"/>
      <c r="E187" s="6"/>
      <c r="F187" s="6"/>
      <c r="G187" s="6"/>
      <c r="H187" s="4"/>
      <c r="J187" s="4"/>
      <c r="K187" s="6"/>
    </row>
    <row r="188" spans="4:12" x14ac:dyDescent="0.2">
      <c r="D188" s="6"/>
      <c r="E188" s="6"/>
      <c r="F188" s="6"/>
      <c r="G188" s="6"/>
      <c r="H188" s="35"/>
      <c r="J188" s="35"/>
      <c r="K188" s="6"/>
    </row>
    <row r="189" spans="4:12" x14ac:dyDescent="0.2">
      <c r="D189" s="6"/>
      <c r="E189" s="6"/>
      <c r="F189" s="6"/>
      <c r="G189" s="6"/>
      <c r="H189" s="6"/>
      <c r="I189" s="6"/>
      <c r="J189" s="6"/>
      <c r="K189" s="6"/>
    </row>
    <row r="190" spans="4:12" ht="30" x14ac:dyDescent="0.2">
      <c r="D190" s="6"/>
      <c r="E190" s="6"/>
      <c r="F190" s="6"/>
      <c r="G190" s="6"/>
      <c r="H190" s="6"/>
      <c r="I190" s="6"/>
      <c r="J190" s="66" t="s">
        <v>28</v>
      </c>
      <c r="K190" s="6"/>
      <c r="L190" s="90">
        <v>9719848386.8866596</v>
      </c>
    </row>
    <row r="191" spans="4:12" ht="30" x14ac:dyDescent="0.2">
      <c r="D191" s="6"/>
      <c r="E191" s="6"/>
      <c r="F191" s="6"/>
      <c r="G191" s="6"/>
      <c r="H191" s="6"/>
      <c r="I191" s="6"/>
      <c r="J191" s="66" t="s">
        <v>32</v>
      </c>
      <c r="K191" s="6"/>
      <c r="L191" s="90">
        <v>9562349240.8642464</v>
      </c>
    </row>
    <row r="192" spans="4:12" ht="30" x14ac:dyDescent="0.2">
      <c r="D192" s="6"/>
      <c r="E192" s="6"/>
      <c r="F192" s="6"/>
      <c r="G192" s="6"/>
      <c r="H192" s="6"/>
      <c r="I192" s="6"/>
      <c r="J192" s="66" t="s">
        <v>10</v>
      </c>
      <c r="K192" s="6"/>
      <c r="L192" s="90">
        <v>48591453941.331589</v>
      </c>
    </row>
    <row r="193" spans="4:12" ht="15" x14ac:dyDescent="0.2">
      <c r="D193" s="6"/>
      <c r="E193" s="6"/>
      <c r="F193" s="6"/>
      <c r="G193" s="6"/>
      <c r="H193" s="6"/>
      <c r="I193" s="6"/>
      <c r="J193" s="66" t="s">
        <v>11</v>
      </c>
      <c r="K193" s="6"/>
      <c r="L193" s="90">
        <v>16933694231.498964</v>
      </c>
    </row>
    <row r="194" spans="4:12" ht="15" x14ac:dyDescent="0.2">
      <c r="D194" s="6"/>
      <c r="E194" s="6"/>
      <c r="F194" s="6"/>
      <c r="G194" s="6"/>
      <c r="H194" s="6"/>
      <c r="I194" s="6"/>
      <c r="J194" s="66" t="s">
        <v>30</v>
      </c>
      <c r="K194" s="6"/>
      <c r="L194" s="90">
        <v>3671574547.9577236</v>
      </c>
    </row>
    <row r="195" spans="4:12" ht="30" x14ac:dyDescent="0.2">
      <c r="D195" s="6"/>
      <c r="E195" s="6"/>
      <c r="F195" s="6"/>
      <c r="G195" s="6"/>
      <c r="H195" s="6"/>
      <c r="I195" s="6"/>
      <c r="J195" s="66" t="s">
        <v>13</v>
      </c>
      <c r="K195" s="6"/>
      <c r="L195" s="90">
        <v>1268852440.4691844</v>
      </c>
    </row>
    <row r="196" spans="4:12" ht="30" x14ac:dyDescent="0.2">
      <c r="D196" s="6"/>
      <c r="E196" s="6"/>
      <c r="F196" s="6"/>
      <c r="G196" s="6"/>
      <c r="H196" s="6"/>
      <c r="I196" s="6"/>
      <c r="J196" s="66" t="s">
        <v>12</v>
      </c>
      <c r="K196" s="6"/>
      <c r="L196" s="90">
        <v>20880691679.089859</v>
      </c>
    </row>
    <row r="197" spans="4:12" ht="15" x14ac:dyDescent="0.2">
      <c r="D197" s="6"/>
      <c r="E197" s="6"/>
      <c r="F197" s="6"/>
      <c r="G197" s="6"/>
      <c r="H197" s="6"/>
      <c r="I197" s="6"/>
      <c r="J197" s="66" t="s">
        <v>14</v>
      </c>
      <c r="K197" s="6"/>
      <c r="L197" s="90">
        <v>3076532791.6600008</v>
      </c>
    </row>
    <row r="198" spans="4:12" ht="30" x14ac:dyDescent="0.2">
      <c r="D198" s="6"/>
      <c r="E198" s="6"/>
      <c r="F198" s="6"/>
      <c r="G198" s="6"/>
      <c r="H198" s="6"/>
      <c r="I198" s="6"/>
      <c r="J198" s="66" t="s">
        <v>31</v>
      </c>
      <c r="K198" s="6"/>
      <c r="L198" s="90">
        <v>27956448634.9618</v>
      </c>
    </row>
    <row r="199" spans="4:12" ht="15" x14ac:dyDescent="0.2">
      <c r="D199" s="6"/>
      <c r="E199" s="6"/>
      <c r="F199" s="6"/>
      <c r="G199" s="6"/>
      <c r="H199" s="6"/>
      <c r="I199" s="6"/>
      <c r="J199" s="66" t="s">
        <v>35</v>
      </c>
      <c r="K199" s="6"/>
      <c r="L199" s="90">
        <f>'[3]BSH Adj'!$G$71*1000</f>
        <v>7950868420.7744732</v>
      </c>
    </row>
    <row r="200" spans="4:12" ht="15" x14ac:dyDescent="0.2">
      <c r="D200" s="6"/>
      <c r="E200" s="6"/>
      <c r="F200" s="6"/>
      <c r="G200" s="6"/>
      <c r="H200" s="6"/>
      <c r="I200" s="6"/>
      <c r="J200" s="66" t="s">
        <v>15</v>
      </c>
      <c r="K200" s="6"/>
      <c r="L200" s="90">
        <v>9643465919.3875389</v>
      </c>
    </row>
    <row r="201" spans="4:12" ht="15" x14ac:dyDescent="0.2">
      <c r="D201" s="6"/>
      <c r="E201" s="6"/>
      <c r="F201" s="6"/>
      <c r="G201" s="6"/>
      <c r="H201" s="6"/>
      <c r="I201" s="6"/>
      <c r="J201" s="66" t="s">
        <v>16</v>
      </c>
      <c r="K201" s="6"/>
      <c r="L201" s="90">
        <v>4676392775.270936</v>
      </c>
    </row>
    <row r="202" spans="4:12" ht="30" x14ac:dyDescent="0.2">
      <c r="D202" s="6"/>
      <c r="E202" s="6"/>
      <c r="F202" s="6"/>
      <c r="G202" s="6"/>
      <c r="H202" s="6"/>
      <c r="I202" s="6"/>
      <c r="J202" s="97" t="s">
        <v>17</v>
      </c>
      <c r="K202" s="6"/>
      <c r="L202" s="90">
        <f>1429946.97351399*1000</f>
        <v>1429946973.5139899</v>
      </c>
    </row>
    <row r="203" spans="4:12" x14ac:dyDescent="0.2">
      <c r="D203" s="6"/>
      <c r="E203" s="6"/>
      <c r="F203" s="6"/>
      <c r="G203" s="6"/>
      <c r="H203" s="6"/>
      <c r="I203" s="6"/>
      <c r="J203" s="6"/>
      <c r="K203" s="6"/>
    </row>
    <row r="204" spans="4:12" x14ac:dyDescent="0.2">
      <c r="D204" s="6"/>
      <c r="E204" s="6"/>
      <c r="F204" s="6"/>
      <c r="G204" s="6"/>
      <c r="H204" s="6"/>
      <c r="I204" s="6"/>
      <c r="J204" s="6"/>
      <c r="K204" s="6"/>
      <c r="L204" s="22"/>
    </row>
    <row r="205" spans="4:12" x14ac:dyDescent="0.2">
      <c r="D205" s="6"/>
      <c r="E205" s="6"/>
      <c r="F205" s="6"/>
      <c r="G205" s="6"/>
      <c r="H205" s="6"/>
      <c r="I205" s="6"/>
      <c r="J205" s="6"/>
      <c r="K205" s="6"/>
      <c r="L205" s="7"/>
    </row>
    <row r="206" spans="4:12" x14ac:dyDescent="0.2">
      <c r="D206" s="6"/>
      <c r="E206" s="6"/>
      <c r="F206" s="6"/>
      <c r="G206" s="6"/>
      <c r="H206" s="6"/>
      <c r="I206" s="6"/>
      <c r="J206" s="6"/>
      <c r="K206" s="6"/>
      <c r="L206" s="7"/>
    </row>
    <row r="207" spans="4:12" x14ac:dyDescent="0.2">
      <c r="D207" s="6"/>
      <c r="E207" s="6"/>
      <c r="F207" s="6"/>
      <c r="G207" s="6"/>
      <c r="H207" s="6"/>
      <c r="I207" s="6"/>
      <c r="J207" s="6"/>
      <c r="K207" s="6"/>
    </row>
    <row r="208" spans="4:12" x14ac:dyDescent="0.2">
      <c r="D208" s="6"/>
      <c r="E208" s="6"/>
      <c r="F208" s="6"/>
      <c r="G208" s="6"/>
      <c r="H208" s="6"/>
      <c r="I208" s="6"/>
      <c r="J208" s="6"/>
      <c r="K208" s="6"/>
    </row>
    <row r="209" spans="4:11" x14ac:dyDescent="0.2">
      <c r="D209" s="6"/>
      <c r="E209" s="6"/>
      <c r="F209" s="6"/>
      <c r="G209" s="6"/>
      <c r="H209" s="6"/>
      <c r="I209" s="6"/>
      <c r="J209" s="6"/>
      <c r="K209" s="6"/>
    </row>
    <row r="210" spans="4:11" x14ac:dyDescent="0.2">
      <c r="D210" s="6"/>
      <c r="E210" s="6"/>
      <c r="F210" s="6"/>
      <c r="G210" s="6"/>
      <c r="H210" s="6"/>
      <c r="I210" s="6"/>
      <c r="J210" s="6"/>
      <c r="K210" s="6"/>
    </row>
    <row r="211" spans="4:11" x14ac:dyDescent="0.2">
      <c r="D211" s="6"/>
      <c r="E211" s="6"/>
      <c r="F211" s="6"/>
      <c r="G211" s="6"/>
      <c r="H211" s="6"/>
      <c r="I211" s="6"/>
      <c r="J211" s="6"/>
      <c r="K211" s="6"/>
    </row>
    <row r="212" spans="4:11" x14ac:dyDescent="0.2">
      <c r="D212" s="6"/>
      <c r="E212" s="6"/>
      <c r="F212" s="6"/>
      <c r="G212" s="6"/>
      <c r="H212" s="6"/>
      <c r="I212" s="6"/>
      <c r="J212" s="6"/>
      <c r="K212" s="6"/>
    </row>
    <row r="213" spans="4:11" x14ac:dyDescent="0.2">
      <c r="D213" s="6"/>
      <c r="E213" s="6"/>
      <c r="F213" s="6"/>
      <c r="G213" s="6"/>
      <c r="H213" s="6"/>
      <c r="I213" s="6"/>
      <c r="J213" s="6"/>
      <c r="K213" s="6"/>
    </row>
    <row r="214" spans="4:11" x14ac:dyDescent="0.2">
      <c r="D214" s="6"/>
      <c r="E214" s="6"/>
      <c r="F214" s="6"/>
      <c r="G214" s="6"/>
      <c r="H214" s="6"/>
      <c r="I214" s="6"/>
      <c r="J214" s="6"/>
      <c r="K214" s="6"/>
    </row>
    <row r="215" spans="4:11" x14ac:dyDescent="0.2">
      <c r="D215" s="6"/>
      <c r="E215" s="6"/>
      <c r="F215" s="6"/>
      <c r="G215" s="6"/>
      <c r="H215" s="6"/>
      <c r="I215" s="6"/>
      <c r="J215" s="6"/>
      <c r="K215" s="6"/>
    </row>
    <row r="216" spans="4:11" x14ac:dyDescent="0.2">
      <c r="D216" s="6"/>
      <c r="E216" s="6"/>
      <c r="F216" s="6"/>
      <c r="G216" s="6"/>
      <c r="H216" s="6"/>
      <c r="I216" s="6"/>
      <c r="J216" s="6"/>
      <c r="K216" s="6"/>
    </row>
    <row r="217" spans="4:11" x14ac:dyDescent="0.2">
      <c r="D217" s="6"/>
      <c r="E217" s="6"/>
      <c r="F217" s="6"/>
      <c r="G217" s="6"/>
      <c r="H217" s="6"/>
      <c r="I217" s="6"/>
      <c r="J217" s="6"/>
      <c r="K217" s="6"/>
    </row>
    <row r="218" spans="4:11" x14ac:dyDescent="0.2">
      <c r="D218" s="6"/>
      <c r="E218" s="6"/>
      <c r="F218" s="6"/>
      <c r="G218" s="6"/>
      <c r="H218" s="6"/>
      <c r="I218" s="6"/>
      <c r="J218" s="6"/>
      <c r="K218" s="6"/>
    </row>
    <row r="219" spans="4:11" x14ac:dyDescent="0.2">
      <c r="D219" s="6"/>
      <c r="E219" s="6"/>
      <c r="F219" s="6"/>
      <c r="G219" s="6"/>
      <c r="H219" s="6"/>
      <c r="I219" s="6"/>
      <c r="J219" s="6"/>
      <c r="K219" s="6"/>
    </row>
    <row r="220" spans="4:11" x14ac:dyDescent="0.2">
      <c r="D220" s="6"/>
      <c r="E220" s="6"/>
      <c r="F220" s="6"/>
      <c r="G220" s="6"/>
      <c r="H220" s="6"/>
      <c r="I220" s="6"/>
      <c r="J220" s="6"/>
      <c r="K220" s="6"/>
    </row>
    <row r="221" spans="4:11" x14ac:dyDescent="0.2">
      <c r="D221" s="6"/>
      <c r="E221" s="6"/>
      <c r="F221" s="6"/>
      <c r="G221" s="6"/>
      <c r="H221" s="6"/>
      <c r="I221" s="6"/>
      <c r="J221" s="6"/>
      <c r="K221" s="6"/>
    </row>
    <row r="222" spans="4:11" x14ac:dyDescent="0.2">
      <c r="D222" s="6"/>
      <c r="E222" s="6"/>
      <c r="F222" s="6"/>
      <c r="G222" s="6"/>
      <c r="H222" s="6"/>
      <c r="I222" s="6"/>
      <c r="J222" s="6"/>
      <c r="K222" s="6"/>
    </row>
    <row r="223" spans="4:11" x14ac:dyDescent="0.2">
      <c r="D223" s="6"/>
      <c r="E223" s="6"/>
      <c r="F223" s="6"/>
      <c r="G223" s="6"/>
      <c r="H223" s="6"/>
      <c r="I223" s="6"/>
      <c r="J223" s="6"/>
      <c r="K223" s="6"/>
    </row>
    <row r="224" spans="4:11" x14ac:dyDescent="0.2">
      <c r="D224" s="6"/>
      <c r="E224" s="6"/>
      <c r="F224" s="6"/>
      <c r="G224" s="6"/>
      <c r="H224" s="6"/>
      <c r="I224" s="6"/>
      <c r="J224" s="6"/>
      <c r="K224" s="6"/>
    </row>
    <row r="225" spans="4:11" x14ac:dyDescent="0.2">
      <c r="D225" s="6"/>
      <c r="E225" s="6"/>
      <c r="F225" s="6"/>
      <c r="G225" s="6"/>
      <c r="H225" s="6"/>
      <c r="I225" s="6"/>
      <c r="J225" s="6"/>
      <c r="K225" s="6"/>
    </row>
    <row r="226" spans="4:11" x14ac:dyDescent="0.2">
      <c r="D226" s="6"/>
      <c r="E226" s="6"/>
      <c r="F226" s="6"/>
      <c r="G226" s="6"/>
      <c r="H226" s="6"/>
      <c r="I226" s="6"/>
      <c r="J226" s="6"/>
      <c r="K226" s="6"/>
    </row>
    <row r="227" spans="4:11" x14ac:dyDescent="0.2">
      <c r="D227" s="6"/>
      <c r="E227" s="6"/>
      <c r="F227" s="6"/>
      <c r="G227" s="6"/>
      <c r="H227" s="6"/>
      <c r="I227" s="6"/>
      <c r="J227" s="6"/>
      <c r="K227" s="6"/>
    </row>
    <row r="228" spans="4:11" x14ac:dyDescent="0.2">
      <c r="D228" s="6"/>
      <c r="E228" s="6"/>
      <c r="F228" s="6"/>
      <c r="G228" s="6"/>
      <c r="H228" s="6"/>
      <c r="I228" s="6"/>
      <c r="J228" s="6"/>
      <c r="K228" s="6"/>
    </row>
  </sheetData>
  <mergeCells count="18">
    <mergeCell ref="F160:G160"/>
    <mergeCell ref="D30:G30"/>
    <mergeCell ref="D29:I29"/>
    <mergeCell ref="N12:O12"/>
    <mergeCell ref="J29:M29"/>
    <mergeCell ref="J30:K30"/>
    <mergeCell ref="L30:M30"/>
    <mergeCell ref="L12:M12"/>
    <mergeCell ref="D12:E12"/>
    <mergeCell ref="F12:G12"/>
    <mergeCell ref="H12:I12"/>
    <mergeCell ref="J12:K12"/>
    <mergeCell ref="P12:Q12"/>
    <mergeCell ref="D5:Q6"/>
    <mergeCell ref="D8:Q8"/>
    <mergeCell ref="B10:Q10"/>
    <mergeCell ref="D11:K11"/>
    <mergeCell ref="L11:Q11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49" firstPageNumber="0" orientation="landscape" horizontalDpi="300" verticalDpi="300" r:id="rId1"/>
  <headerFooter alignWithMargins="0"/>
  <ignoredErrors>
    <ignoredError sqref="K44:L44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2018-07-19T15:16:57Z</cp:lastPrinted>
  <dcterms:created xsi:type="dcterms:W3CDTF">2009-11-09T09:32:23Z</dcterms:created>
  <dcterms:modified xsi:type="dcterms:W3CDTF">2019-11-06T11:54:17Z</dcterms:modified>
</cp:coreProperties>
</file>