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2CEAF427-C70B-443A-8923-88863E75385C}" xr6:coauthVersionLast="43" xr6:coauthVersionMax="43" xr10:uidLastSave="{00000000-0000-0000-0000-000000000000}"/>
  <bookViews>
    <workbookView xWindow="-120" yWindow="-120" windowWidth="29040" windowHeight="15840" tabRatio="241" xr2:uid="{00000000-000D-0000-FFFF-FFFF00000000}"/>
  </bookViews>
  <sheets>
    <sheet name="IFRS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IFRS!$A$1:$Q$62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6" i="4" l="1"/>
  <c r="M46" i="4"/>
  <c r="L46" i="4"/>
  <c r="J46" i="4"/>
  <c r="I37" i="4" l="1"/>
  <c r="I44" i="4" l="1"/>
  <c r="I43" i="4"/>
  <c r="H44" i="4"/>
  <c r="P23" i="4" l="1"/>
  <c r="L23" i="4" l="1"/>
  <c r="J23" i="4"/>
  <c r="H23" i="4"/>
  <c r="F23" i="4"/>
  <c r="D23" i="4"/>
  <c r="H45" i="4" l="1"/>
  <c r="I41" i="4" l="1"/>
  <c r="I40" i="4"/>
  <c r="I39" i="4"/>
  <c r="I38" i="4"/>
  <c r="I36" i="4"/>
  <c r="I33" i="4"/>
  <c r="L162" i="4"/>
  <c r="I45" i="4" s="1"/>
  <c r="L159" i="4"/>
  <c r="I42" i="4" s="1"/>
  <c r="H33" i="4"/>
  <c r="H35" i="4"/>
  <c r="H36" i="4"/>
  <c r="H37" i="4"/>
  <c r="H38" i="4"/>
  <c r="H39" i="4"/>
  <c r="H40" i="4"/>
  <c r="H41" i="4"/>
  <c r="H42" i="4"/>
  <c r="H43" i="4"/>
  <c r="K45" i="4" l="1"/>
  <c r="K44" i="4"/>
  <c r="F34" i="4"/>
  <c r="F46" i="4" s="1"/>
  <c r="D34" i="4"/>
  <c r="P15" i="4"/>
  <c r="N15" i="4"/>
  <c r="L15" i="4"/>
  <c r="L27" i="4" s="1"/>
  <c r="M18" i="4" s="1"/>
  <c r="J15" i="4"/>
  <c r="J27" i="4" s="1"/>
  <c r="K18" i="4" s="1"/>
  <c r="H15" i="4"/>
  <c r="H27" i="4" s="1"/>
  <c r="I18" i="4" s="1"/>
  <c r="F15" i="4"/>
  <c r="F27" i="4" s="1"/>
  <c r="G18" i="4" s="1"/>
  <c r="D15" i="4"/>
  <c r="D27" i="4" s="1"/>
  <c r="E18" i="4" s="1"/>
  <c r="E26" i="4" l="1"/>
  <c r="E25" i="4"/>
  <c r="G26" i="4"/>
  <c r="G25" i="4"/>
  <c r="K26" i="4"/>
  <c r="K25" i="4"/>
  <c r="I34" i="4"/>
  <c r="D46" i="4"/>
  <c r="H34" i="4"/>
  <c r="I26" i="4"/>
  <c r="I25" i="4"/>
  <c r="P27" i="4" l="1"/>
  <c r="N27" i="4"/>
  <c r="K17" i="4"/>
  <c r="E17" i="4"/>
  <c r="G17" i="4"/>
  <c r="I14" i="4"/>
  <c r="O25" i="4" l="1"/>
  <c r="O18" i="4"/>
  <c r="Q26" i="4"/>
  <c r="Q25" i="4"/>
  <c r="M26" i="4"/>
  <c r="M25" i="4"/>
  <c r="O17" i="4"/>
  <c r="O26" i="4"/>
  <c r="Q14" i="4"/>
  <c r="Q17" i="4"/>
  <c r="M15" i="4"/>
  <c r="M17" i="4"/>
  <c r="I15" i="4"/>
  <c r="I17" i="4"/>
  <c r="K14" i="4"/>
  <c r="K15" i="4"/>
  <c r="E14" i="4"/>
  <c r="E15" i="4"/>
  <c r="O14" i="4"/>
  <c r="O15" i="4"/>
  <c r="G14" i="4"/>
  <c r="G15" i="4"/>
  <c r="M14" i="4"/>
  <c r="G16" i="4"/>
  <c r="B34" i="4" l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M33" i="4" l="1"/>
  <c r="M36" i="4"/>
  <c r="M45" i="4"/>
  <c r="M41" i="4"/>
  <c r="M37" i="4"/>
  <c r="M44" i="4"/>
  <c r="M40" i="4"/>
  <c r="M43" i="4"/>
  <c r="M39" i="4"/>
  <c r="M35" i="4"/>
  <c r="M34" i="4"/>
  <c r="M42" i="4"/>
  <c r="M38" i="4"/>
  <c r="K40" i="4" l="1"/>
  <c r="K36" i="4"/>
  <c r="K42" i="4"/>
  <c r="K33" i="4"/>
  <c r="K37" i="4"/>
  <c r="K43" i="4"/>
  <c r="K38" i="4"/>
  <c r="K35" i="4"/>
  <c r="K41" i="4"/>
  <c r="K34" i="4"/>
  <c r="K39" i="4"/>
  <c r="Q16" i="4"/>
  <c r="Q20" i="4" l="1"/>
  <c r="Q24" i="4"/>
  <c r="Q19" i="4"/>
  <c r="Q21" i="4"/>
  <c r="Q15" i="4"/>
  <c r="Q18" i="4"/>
  <c r="Q22" i="4"/>
  <c r="Q23" i="4"/>
  <c r="Q27" i="4" l="1"/>
  <c r="E21" i="4"/>
  <c r="E16" i="4"/>
  <c r="G21" i="4"/>
  <c r="I21" i="4"/>
  <c r="I16" i="4"/>
  <c r="O21" i="4"/>
  <c r="O16" i="4"/>
  <c r="K21" i="4"/>
  <c r="K16" i="4"/>
  <c r="M21" i="4"/>
  <c r="M16" i="4"/>
  <c r="G19" i="4"/>
  <c r="G24" i="4"/>
  <c r="G23" i="4"/>
  <c r="G20" i="4"/>
  <c r="G22" i="4"/>
  <c r="K19" i="4"/>
  <c r="K24" i="4"/>
  <c r="K20" i="4"/>
  <c r="K22" i="4"/>
  <c r="K23" i="4"/>
  <c r="I19" i="4"/>
  <c r="I24" i="4"/>
  <c r="I23" i="4"/>
  <c r="I20" i="4"/>
  <c r="I22" i="4"/>
  <c r="M19" i="4"/>
  <c r="M24" i="4"/>
  <c r="M20" i="4"/>
  <c r="M22" i="4"/>
  <c r="M23" i="4"/>
  <c r="E19" i="4"/>
  <c r="E24" i="4"/>
  <c r="E20" i="4"/>
  <c r="E23" i="4"/>
  <c r="E22" i="4"/>
  <c r="O19" i="4"/>
  <c r="O24" i="4"/>
  <c r="O23" i="4"/>
  <c r="O20" i="4"/>
  <c r="O22" i="4"/>
  <c r="M27" i="4" l="1"/>
  <c r="O27" i="4"/>
  <c r="K27" i="4"/>
  <c r="G27" i="4"/>
  <c r="E27" i="4"/>
  <c r="I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16" authorId="0" shapeId="0" xr:uid="{8D7ECE13-9DAC-474C-B25A-92498DA0ACF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Raporitmi financiar sipas standardit lokal - GAAP)</t>
        </r>
      </text>
    </comment>
    <comment ref="C35" authorId="0" shapeId="0" xr:uid="{8E8428E5-95A0-433F-9857-2F12A53938BA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Raporitmi financiar sipas standardit lokal - GAAP)</t>
        </r>
      </text>
    </comment>
  </commentList>
</comments>
</file>

<file path=xl/sharedStrings.xml><?xml version="1.0" encoding="utf-8"?>
<sst xmlns="http://schemas.openxmlformats.org/spreadsheetml/2006/main" count="94" uniqueCount="51">
  <si>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</si>
  <si>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</si>
  <si>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</si>
  <si>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</si>
  <si>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</si>
  <si>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</si>
  <si>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</si>
  <si>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</si>
  <si>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</si>
  <si>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</si>
  <si>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</si>
  <si>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</si>
  <si>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</si>
  <si>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</si>
  <si>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</si>
  <si>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</si>
  <si>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</si>
  <si>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</si>
  <si>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</si>
  <si>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</si>
  <si>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</si>
  <si>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</si>
  <si>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</si>
  <si>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</si>
  <si>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</si>
  <si>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</si>
  <si>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</si>
  <si>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</si>
  <si>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</si>
  <si>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</si>
  <si>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NOTE:</t>
  </si>
  <si>
    <t>All reportings are based on IFRS.</t>
  </si>
  <si>
    <t>Alpha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</si>
  <si>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</si>
  <si>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</si>
  <si>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</si>
  <si>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</si>
  <si>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</si>
  <si>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</si>
  <si>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</si>
  <si>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</si>
  <si>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>*** Foreign exchange differences are not considered.</t>
  </si>
  <si>
    <t>Second Quarter 2019</t>
  </si>
  <si>
    <t>OTP Albania</t>
  </si>
  <si>
    <t>Employees</t>
  </si>
  <si>
    <t>No.</t>
  </si>
  <si>
    <t>Outlets</t>
  </si>
  <si>
    <t>Intesa Sanpaolo Bank Albania</t>
  </si>
  <si>
    <t>Banka Kombëtare Tregtare "</t>
  </si>
  <si>
    <t>"</t>
  </si>
  <si>
    <t>Raportimi eshte sipas standardit GAAP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</si>
</sst>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  <numFmt numFmtId="170" formatCode="_(* #,##0.0_);_(* \(#,##0.0\);_(* &quot;-&quot;??_);_(@_)"/>
  </numFmts>
  <fonts count="38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  <font>
      <b/>
      <sz val="13"/>
      <color rgb="FFFF0000"/>
      <name val="Tahoma"/>
      <family val="2"/>
    </font>
    <font>
      <sz val="10"/>
      <name val="Arial"/>
      <family val="2"/>
    </font>
    <font>
      <sz val="11"/>
      <name val="Arial"/>
      <family val="2"/>
      <charset val="204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  <xf numFmtId="165" fontId="19" fillId="0" borderId="0" applyFill="0" applyBorder="0" applyAlignment="0" applyProtection="0"/>
    <xf numFmtId="9" fontId="19" fillId="0" borderId="0" applyFill="0" applyBorder="0" applyAlignment="0" applyProtection="0"/>
    <xf numFmtId="164" fontId="30" fillId="0" borderId="0" applyFont="0" applyFill="0" applyBorder="0" applyAlignment="0" applyProtection="0"/>
    <xf numFmtId="0" fontId="19" fillId="0" borderId="0"/>
  </cellStyleXfs>
  <cellXfs count="156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7" fontId="20" fillId="0" borderId="0" xfId="28" applyNumberFormat="1" applyFont="1"/>
    <xf numFmtId="167" fontId="25" fillId="0" borderId="0" xfId="28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167" fontId="25" fillId="0" borderId="0" xfId="0" applyNumberFormat="1" applyFont="1"/>
    <xf numFmtId="0" fontId="26" fillId="0" borderId="15" xfId="0" applyFont="1" applyBorder="1"/>
    <xf numFmtId="0" fontId="25" fillId="0" borderId="21" xfId="0" applyFont="1" applyBorder="1" applyAlignment="1">
      <alignment horizontal="center"/>
    </xf>
    <xf numFmtId="10" fontId="25" fillId="0" borderId="0" xfId="41" applyNumberFormat="1" applyFont="1" applyAlignment="1">
      <alignment horizontal="center"/>
    </xf>
    <xf numFmtId="166" fontId="25" fillId="0" borderId="0" xfId="28" applyNumberFormat="1" applyFont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center"/>
    </xf>
    <xf numFmtId="167" fontId="27" fillId="0" borderId="0" xfId="28" applyNumberFormat="1" applyFont="1"/>
    <xf numFmtId="167" fontId="25" fillId="0" borderId="0" xfId="28" applyNumberFormat="1" applyFont="1" applyAlignment="1">
      <alignment horizontal="center"/>
    </xf>
    <xf numFmtId="0" fontId="28" fillId="0" borderId="10" xfId="0" applyFont="1" applyBorder="1" applyAlignment="1">
      <alignment horizontal="center"/>
    </xf>
    <xf numFmtId="0" fontId="29" fillId="0" borderId="0" xfId="0" applyFont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6" xfId="0" applyFont="1" applyBorder="1" applyAlignment="1">
      <alignment horizontal="center" wrapText="1"/>
    </xf>
    <xf numFmtId="0" fontId="25" fillId="0" borderId="26" xfId="0" applyFont="1" applyBorder="1" applyAlignment="1">
      <alignment horizontal="center" vertical="center" wrapText="1"/>
    </xf>
    <xf numFmtId="10" fontId="19" fillId="0" borderId="0" xfId="41" applyNumberFormat="1"/>
    <xf numFmtId="167" fontId="26" fillId="0" borderId="0" xfId="0" applyNumberFormat="1" applyFont="1" applyAlignment="1">
      <alignment horizontal="center"/>
    </xf>
    <xf numFmtId="168" fontId="25" fillId="0" borderId="0" xfId="41" applyNumberFormat="1" applyFont="1" applyAlignment="1">
      <alignment horizontal="right"/>
    </xf>
    <xf numFmtId="9" fontId="26" fillId="0" borderId="0" xfId="0" applyNumberFormat="1" applyFont="1" applyAlignment="1">
      <alignment horizontal="center"/>
    </xf>
    <xf numFmtId="167" fontId="26" fillId="0" borderId="0" xfId="28" applyNumberFormat="1" applyFont="1"/>
    <xf numFmtId="43" fontId="25" fillId="0" borderId="0" xfId="0" applyNumberFormat="1" applyFont="1"/>
    <xf numFmtId="0" fontId="25" fillId="0" borderId="39" xfId="0" applyFont="1" applyBorder="1"/>
    <xf numFmtId="3" fontId="25" fillId="0" borderId="31" xfId="28" applyNumberFormat="1" applyFont="1" applyBorder="1" applyAlignment="1">
      <alignment horizontal="center" vertical="center"/>
    </xf>
    <xf numFmtId="3" fontId="25" fillId="0" borderId="27" xfId="28" applyNumberFormat="1" applyFont="1" applyBorder="1" applyAlignment="1">
      <alignment horizontal="center" vertical="center"/>
    </xf>
    <xf numFmtId="3" fontId="25" fillId="0" borderId="18" xfId="28" applyNumberFormat="1" applyFont="1" applyBorder="1" applyAlignment="1">
      <alignment horizontal="center" vertical="center"/>
    </xf>
    <xf numFmtId="3" fontId="26" fillId="0" borderId="29" xfId="28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8" fillId="0" borderId="39" xfId="0" applyFont="1" applyBorder="1"/>
    <xf numFmtId="0" fontId="26" fillId="0" borderId="39" xfId="0" applyFont="1" applyBorder="1"/>
    <xf numFmtId="15" fontId="25" fillId="0" borderId="39" xfId="0" applyNumberFormat="1" applyFont="1" applyBorder="1" applyAlignment="1">
      <alignment horizontal="right"/>
    </xf>
    <xf numFmtId="15" fontId="26" fillId="0" borderId="39" xfId="0" applyNumberFormat="1" applyFont="1" applyBorder="1" applyAlignment="1">
      <alignment horizontal="right"/>
    </xf>
    <xf numFmtId="0" fontId="26" fillId="0" borderId="39" xfId="0" applyFont="1" applyBorder="1" applyAlignment="1">
      <alignment horizontal="right"/>
    </xf>
    <xf numFmtId="167" fontId="25" fillId="0" borderId="39" xfId="0" applyNumberFormat="1" applyFont="1" applyBorder="1"/>
    <xf numFmtId="15" fontId="25" fillId="0" borderId="0" xfId="0" applyNumberFormat="1" applyFont="1" applyAlignment="1">
      <alignment horizontal="right"/>
    </xf>
    <xf numFmtId="0" fontId="25" fillId="0" borderId="28" xfId="0" applyFont="1" applyBorder="1"/>
    <xf numFmtId="10" fontId="20" fillId="0" borderId="0" xfId="41" applyNumberFormat="1" applyFont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10" fontId="25" fillId="0" borderId="0" xfId="41" applyNumberFormat="1" applyFont="1" applyAlignment="1">
      <alignment horizontal="center" vertical="center"/>
    </xf>
    <xf numFmtId="3" fontId="25" fillId="0" borderId="30" xfId="28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/>
    </xf>
    <xf numFmtId="167" fontId="31" fillId="0" borderId="0" xfId="0" applyNumberFormat="1" applyFont="1"/>
    <xf numFmtId="0" fontId="25" fillId="0" borderId="23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 vertical="center"/>
    </xf>
    <xf numFmtId="167" fontId="25" fillId="0" borderId="18" xfId="28" applyNumberFormat="1" applyFont="1" applyBorder="1" applyAlignment="1">
      <alignment vertical="center"/>
    </xf>
    <xf numFmtId="167" fontId="25" fillId="0" borderId="10" xfId="28" applyNumberFormat="1" applyFont="1" applyBorder="1" applyAlignment="1">
      <alignment vertical="center"/>
    </xf>
    <xf numFmtId="167" fontId="25" fillId="0" borderId="16" xfId="28" applyNumberFormat="1" applyFont="1" applyBorder="1" applyAlignment="1">
      <alignment vertical="center"/>
    </xf>
    <xf numFmtId="167" fontId="25" fillId="0" borderId="48" xfId="28" applyNumberFormat="1" applyFont="1" applyBorder="1" applyAlignment="1">
      <alignment vertical="center"/>
    </xf>
    <xf numFmtId="167" fontId="25" fillId="0" borderId="0" xfId="28" applyNumberFormat="1" applyFont="1" applyAlignment="1">
      <alignment vertical="center"/>
    </xf>
    <xf numFmtId="167" fontId="25" fillId="0" borderId="46" xfId="28" applyNumberFormat="1" applyFont="1" applyBorder="1" applyAlignment="1">
      <alignment vertical="center"/>
    </xf>
    <xf numFmtId="167" fontId="25" fillId="0" borderId="30" xfId="28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68" fontId="25" fillId="0" borderId="16" xfId="41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10" fontId="26" fillId="0" borderId="22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50" xfId="41" applyNumberFormat="1" applyFont="1" applyBorder="1" applyAlignment="1">
      <alignment horizontal="center" vertical="center"/>
    </xf>
    <xf numFmtId="168" fontId="25" fillId="0" borderId="0" xfId="41" applyNumberFormat="1" applyFont="1" applyAlignment="1">
      <alignment horizontal="center" vertical="center"/>
    </xf>
    <xf numFmtId="0" fontId="32" fillId="0" borderId="0" xfId="0" applyFont="1"/>
    <xf numFmtId="0" fontId="21" fillId="0" borderId="4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5" fontId="25" fillId="0" borderId="0" xfId="28" applyNumberFormat="1" applyFont="1" applyBorder="1" applyAlignment="1">
      <alignment vertical="center"/>
    </xf>
    <xf numFmtId="10" fontId="25" fillId="0" borderId="0" xfId="47" applyNumberFormat="1" applyFont="1" applyBorder="1"/>
    <xf numFmtId="0" fontId="21" fillId="0" borderId="51" xfId="0" applyFont="1" applyBorder="1" applyAlignment="1">
      <alignment horizontal="left" vertical="center" wrapText="1" indent="1"/>
    </xf>
    <xf numFmtId="0" fontId="25" fillId="0" borderId="45" xfId="0" applyFont="1" applyBorder="1"/>
    <xf numFmtId="0" fontId="25" fillId="0" borderId="45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/>
    <xf numFmtId="1" fontId="25" fillId="0" borderId="58" xfId="41" applyNumberFormat="1" applyFont="1" applyBorder="1" applyAlignment="1">
      <alignment horizontal="center" vertical="center"/>
    </xf>
    <xf numFmtId="1" fontId="25" fillId="0" borderId="39" xfId="41" applyNumberFormat="1" applyFont="1" applyBorder="1" applyAlignment="1">
      <alignment horizontal="center" vertical="center"/>
    </xf>
    <xf numFmtId="1" fontId="35" fillId="0" borderId="54" xfId="41" applyNumberFormat="1" applyFont="1" applyBorder="1" applyAlignment="1">
      <alignment horizontal="center" vertical="center"/>
    </xf>
    <xf numFmtId="167" fontId="25" fillId="0" borderId="47" xfId="28" applyNumberFormat="1" applyFont="1" applyFill="1" applyBorder="1" applyAlignment="1">
      <alignment vertical="center"/>
    </xf>
    <xf numFmtId="168" fontId="25" fillId="0" borderId="63" xfId="41" applyNumberFormat="1" applyFont="1" applyBorder="1" applyAlignment="1">
      <alignment horizontal="center" vertical="center"/>
    </xf>
    <xf numFmtId="167" fontId="25" fillId="0" borderId="63" xfId="28" applyNumberFormat="1" applyFont="1" applyBorder="1" applyAlignment="1">
      <alignment vertical="center"/>
    </xf>
    <xf numFmtId="3" fontId="25" fillId="0" borderId="64" xfId="28" applyNumberFormat="1" applyFont="1" applyBorder="1" applyAlignment="1">
      <alignment horizontal="center" vertical="center"/>
    </xf>
    <xf numFmtId="169" fontId="25" fillId="0" borderId="0" xfId="0" applyNumberFormat="1" applyFont="1"/>
    <xf numFmtId="169" fontId="25" fillId="0" borderId="65" xfId="45" applyNumberFormat="1" applyFont="1" applyBorder="1"/>
    <xf numFmtId="169" fontId="25" fillId="0" borderId="0" xfId="45" applyNumberFormat="1" applyFont="1" applyBorder="1"/>
    <xf numFmtId="170" fontId="25" fillId="0" borderId="0" xfId="45" applyNumberFormat="1" applyFont="1"/>
    <xf numFmtId="170" fontId="25" fillId="0" borderId="0" xfId="45" applyNumberFormat="1" applyFont="1" applyBorder="1"/>
    <xf numFmtId="10" fontId="25" fillId="0" borderId="66" xfId="41" applyNumberFormat="1" applyFont="1" applyBorder="1" applyAlignment="1">
      <alignment horizontal="center" vertical="center"/>
    </xf>
    <xf numFmtId="167" fontId="25" fillId="0" borderId="0" xfId="28" applyNumberFormat="1" applyFont="1" applyBorder="1" applyAlignment="1">
      <alignment vertical="center"/>
    </xf>
    <xf numFmtId="10" fontId="20" fillId="0" borderId="0" xfId="47" applyNumberFormat="1" applyFont="1" applyBorder="1"/>
    <xf numFmtId="10" fontId="20" fillId="0" borderId="0" xfId="41" applyNumberFormat="1" applyFont="1" applyBorder="1"/>
    <xf numFmtId="0" fontId="25" fillId="0" borderId="0" xfId="0" applyFont="1" applyBorder="1"/>
    <xf numFmtId="10" fontId="25" fillId="0" borderId="0" xfId="41" applyNumberFormat="1" applyFont="1" applyBorder="1" applyAlignment="1">
      <alignment horizontal="center" vertical="center"/>
    </xf>
    <xf numFmtId="10" fontId="34" fillId="0" borderId="0" xfId="41" applyNumberFormat="1" applyFont="1" applyBorder="1" applyAlignment="1">
      <alignment horizontal="right" vertical="center"/>
    </xf>
    <xf numFmtId="10" fontId="25" fillId="0" borderId="0" xfId="41" applyNumberFormat="1" applyFont="1" applyBorder="1" applyAlignment="1">
      <alignment horizontal="right" vertical="center"/>
    </xf>
    <xf numFmtId="168" fontId="25" fillId="0" borderId="0" xfId="41" applyNumberFormat="1" applyFont="1" applyBorder="1" applyAlignment="1">
      <alignment horizontal="center" vertical="center"/>
    </xf>
    <xf numFmtId="10" fontId="34" fillId="0" borderId="0" xfId="41" applyNumberFormat="1" applyFont="1" applyBorder="1" applyAlignment="1">
      <alignment vertical="center"/>
    </xf>
    <xf numFmtId="0" fontId="21" fillId="0" borderId="39" xfId="0" applyFont="1" applyBorder="1" applyAlignment="1">
      <alignment horizontal="left" vertical="center" wrapText="1" indent="1"/>
    </xf>
    <xf numFmtId="9" fontId="19" fillId="0" borderId="43" xfId="41" applyBorder="1" applyAlignment="1">
      <alignment horizontal="center" vertical="center"/>
    </xf>
    <xf numFmtId="9" fontId="19" fillId="0" borderId="55" xfId="41" applyBorder="1" applyAlignment="1">
      <alignment horizontal="center" vertical="center"/>
    </xf>
    <xf numFmtId="167" fontId="25" fillId="0" borderId="0" xfId="48" applyNumberFormat="1" applyFont="1" applyAlignment="1">
      <alignment vertical="center"/>
    </xf>
    <xf numFmtId="168" fontId="25" fillId="0" borderId="63" xfId="49" applyNumberFormat="1" applyFont="1" applyBorder="1" applyAlignment="1">
      <alignment horizontal="center" vertical="center"/>
    </xf>
    <xf numFmtId="167" fontId="25" fillId="0" borderId="39" xfId="48" applyNumberFormat="1" applyFont="1" applyBorder="1" applyAlignment="1">
      <alignment vertical="center"/>
    </xf>
    <xf numFmtId="169" fontId="20" fillId="0" borderId="67" xfId="50" applyNumberFormat="1" applyFont="1" applyBorder="1" applyAlignment="1">
      <alignment vertical="center"/>
    </xf>
    <xf numFmtId="167" fontId="25" fillId="0" borderId="47" xfId="48" applyNumberFormat="1" applyFont="1" applyBorder="1" applyAlignment="1">
      <alignment vertical="center"/>
    </xf>
    <xf numFmtId="167" fontId="25" fillId="0" borderId="49" xfId="48" applyNumberFormat="1" applyFont="1" applyBorder="1" applyAlignment="1">
      <alignment vertical="center"/>
    </xf>
    <xf numFmtId="167" fontId="25" fillId="0" borderId="0" xfId="51" applyNumberFormat="1" applyFont="1" applyAlignment="1">
      <alignment vertical="center"/>
    </xf>
    <xf numFmtId="167" fontId="25" fillId="0" borderId="10" xfId="48" applyNumberFormat="1" applyFont="1" applyBorder="1" applyAlignment="1">
      <alignment vertical="center"/>
    </xf>
    <xf numFmtId="167" fontId="25" fillId="0" borderId="68" xfId="28" applyNumberFormat="1" applyFont="1" applyBorder="1" applyAlignment="1">
      <alignment vertical="center"/>
    </xf>
    <xf numFmtId="169" fontId="25" fillId="0" borderId="68" xfId="45" applyNumberFormat="1" applyFont="1" applyBorder="1"/>
    <xf numFmtId="10" fontId="25" fillId="0" borderId="0" xfId="47" applyNumberFormat="1" applyFont="1"/>
    <xf numFmtId="168" fontId="25" fillId="0" borderId="68" xfId="41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28" xfId="0" applyFont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75" xfId="48" xr:uid="{5E24AFB5-F5EF-4C77-B13C-5D54B60C62C5}"/>
    <cellStyle name="Comma 3" xfId="45" xr:uid="{00000000-0005-0000-0000-00001C000000}"/>
    <cellStyle name="Comma 3 10" xfId="50" xr:uid="{C4A65763-CD65-4F0A-9F1A-24E6FBFD01D6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7000000}"/>
    <cellStyle name="Normal 136" xfId="51" xr:uid="{D190506B-E7E6-4DF2-9A77-E7D4E607DCF5}"/>
    <cellStyle name="Normal 2" xfId="46" xr:uid="{00000000-0005-0000-0000-000028000000}"/>
    <cellStyle name="Note" xfId="39" builtinId="10" customBuiltin="1"/>
    <cellStyle name="Output" xfId="40" builtinId="21" customBuiltin="1"/>
    <cellStyle name="Percent" xfId="41" builtinId="5"/>
    <cellStyle name="Percent 12" xfId="49" xr:uid="{F6DF135A-F7B8-4D3F-8918-8FE0DDB32DD6}"/>
    <cellStyle name="Percent 2" xfId="47" xr:uid="{00000000-0005-0000-0000-00002C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13496</xdr:colOff>
      <xdr:row>1</xdr:row>
      <xdr:rowOff>39351</xdr:rowOff>
    </xdr:from>
    <xdr:to>
      <xdr:col>2</xdr:col>
      <xdr:colOff>2542329</xdr:colOff>
      <xdr:row>8</xdr:row>
      <xdr:rowOff>60829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8969" y="219554"/>
          <a:ext cx="2528833" cy="1411613"/>
        </a:xfrm>
        <a:prstGeom prst="rect">
          <a:avLst/>
        </a:prstGeom>
      </xdr:spPr>
    </xdr:pic>
    <xdr:clientData/>
  </xdr:twoCellAnchor>
  <xdr:oneCellAnchor>
    <xdr:from>
      <xdr:col>5</xdr:col>
      <xdr:colOff>424764</xdr:colOff>
      <xdr:row>54</xdr:row>
      <xdr:rowOff>51487</xdr:rowOff>
    </xdr:from>
    <xdr:ext cx="5367467" cy="772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61EE40-63C9-4FF8-AF31-8AAAA226A822}"/>
                </a:ext>
              </a:extLst>
            </xdr:cNvPr>
            <xdr:cNvSpPr txBox="1"/>
          </xdr:nvSpPr>
          <xdr:spPr>
            <a:xfrm>
              <a:off x="6345710" y="11738919"/>
              <a:ext cx="5367467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Quarterly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Quarterly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61EE40-63C9-4FF8-AF31-8AAAA226A822}"/>
                </a:ext>
              </a:extLst>
            </xdr:cNvPr>
            <xdr:cNvSpPr txBox="1"/>
          </xdr:nvSpPr>
          <xdr:spPr>
            <a:xfrm>
              <a:off x="6345710" y="11738919"/>
              <a:ext cx="5367467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("Quarterly Profit ∗ "  "365" /"91" )/("Ending Equity Balance − Quarterly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5</xdr:col>
      <xdr:colOff>450507</xdr:colOff>
      <xdr:row>49</xdr:row>
      <xdr:rowOff>90101</xdr:rowOff>
    </xdr:from>
    <xdr:ext cx="4543682" cy="6950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DCFD749-E044-474C-80DB-7A8D36A2DC53}"/>
                </a:ext>
              </a:extLst>
            </xdr:cNvPr>
            <xdr:cNvSpPr txBox="1"/>
          </xdr:nvSpPr>
          <xdr:spPr>
            <a:xfrm>
              <a:off x="6371453" y="10876520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3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3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3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Income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after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taxes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for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the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quaerter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3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3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3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Assets</m:t>
                        </m:r>
                      </m:den>
                    </m:f>
                  </m:oMath>
                </m:oMathPara>
              </a14:m>
              <a:endParaRPr lang="sq-AL" sz="13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DCFD749-E044-474C-80DB-7A8D36A2DC53}"/>
                </a:ext>
              </a:extLst>
            </xdr:cNvPr>
            <xdr:cNvSpPr txBox="1"/>
          </xdr:nvSpPr>
          <xdr:spPr>
            <a:xfrm>
              <a:off x="6371453" y="10876520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300" b="0" i="0">
                  <a:latin typeface="Cambria Math" panose="02040503050406030204" pitchFamily="18" charset="0"/>
                </a:rPr>
                <a:t>𝑅𝑂𝐴=  ("Net Income after taxes for the quaerter ∗ "  "365" /"91" )/"Total Assets" </a:t>
              </a:r>
              <a:endParaRPr lang="sq-AL" sz="13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departmentfolders$\Accounting\AAB\2019\2.%20Qershor%202019\Q2%202019%20Quarterly%20Unaudited%20Banking%20Data-formu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Jun%202019\FS%20Jun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Jun%202019\Bilanci%20i%20Muajit%20korrent%20Pivot%20Muaji%20Qershor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Mar%202019\Local%20IFRS\IFRS%20SF%20&amp;%20Not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8">
          <cell r="D18">
            <v>74660034976.590469</v>
          </cell>
        </row>
        <row r="19">
          <cell r="D19">
            <v>22799466813.054543</v>
          </cell>
        </row>
        <row r="20">
          <cell r="D20">
            <v>30188495510.538719</v>
          </cell>
        </row>
        <row r="21">
          <cell r="D21">
            <v>9514566019.9320393</v>
          </cell>
        </row>
        <row r="25">
          <cell r="D25">
            <v>63818321113.069603</v>
          </cell>
        </row>
        <row r="26">
          <cell r="D26">
            <v>1441159913.2841918</v>
          </cell>
        </row>
        <row r="27">
          <cell r="D27">
            <v>9400553950.3593922</v>
          </cell>
        </row>
        <row r="31">
          <cell r="D31">
            <v>59153001.685388982</v>
          </cell>
        </row>
        <row r="32">
          <cell r="D32">
            <v>139912238.52002215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tions Y 2017"/>
      <sheetName val="PL Y 2017"/>
      <sheetName val="BSH EoY 2017"/>
      <sheetName val="Equity Reconciliation 2017"/>
      <sheetName val="BSH EoS 2017"/>
      <sheetName val="Provision on Reposessed Assets"/>
      <sheetName val="Provisions"/>
      <sheetName val="Other"/>
      <sheetName val="PPE"/>
      <sheetName val="IFRS Adjustments "/>
      <sheetName val="BSH"/>
      <sheetName val="PL"/>
      <sheetName val="Quarterly 2018-2019 Jun"/>
      <sheetName val="1"/>
      <sheetName val="2"/>
      <sheetName val="3"/>
      <sheetName val="4"/>
      <sheetName val="5"/>
      <sheetName val="6"/>
      <sheetName val="7"/>
      <sheetName val="Quarterly 2018-2019 May"/>
      <sheetName val="Quarterly 2018-2019 (2)"/>
      <sheetName val="Quarterly 2018-201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I11">
            <v>5473814.4196245996</v>
          </cell>
        </row>
        <row r="12">
          <cell r="I12">
            <v>-3911.0975922491748</v>
          </cell>
        </row>
        <row r="13">
          <cell r="I13">
            <v>-1628.226438070516</v>
          </cell>
        </row>
        <row r="15">
          <cell r="I15">
            <v>20566044.657416936</v>
          </cell>
        </row>
        <row r="27">
          <cell r="I27">
            <v>49969895.679416366</v>
          </cell>
        </row>
        <row r="49">
          <cell r="I49">
            <v>85881804.446513876</v>
          </cell>
        </row>
        <row r="52">
          <cell r="I52">
            <v>11624697.7743228</v>
          </cell>
        </row>
        <row r="54">
          <cell r="I54">
            <v>65320423.205435768</v>
          </cell>
        </row>
        <row r="78">
          <cell r="I78">
            <v>8160176.5410763677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"/>
      <sheetName val="Axhustime Bilanci June 2019"/>
      <sheetName val="Provigjonet sistemim"/>
      <sheetName val="Llogaritja e Provigjoneve"/>
      <sheetName val="Komisionet e Administrimit"/>
      <sheetName val="Aktivi"/>
      <sheetName val="Aktivi Valutor"/>
      <sheetName val="Pasivi"/>
      <sheetName val="Pasivi Valutor"/>
      <sheetName val="Rezultati"/>
      <sheetName val="Aktiv jashte bilancit"/>
      <sheetName val="Pasiv jashte bilancit"/>
      <sheetName val="Aktiv val Jasht Bilanc"/>
      <sheetName val="Pasiv val jashte bilancit"/>
      <sheetName val="Garancite e mara nga me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>
            <v>913421247</v>
          </cell>
        </row>
        <row r="81">
          <cell r="G81">
            <v>1756898695.704</v>
          </cell>
        </row>
        <row r="97">
          <cell r="G97">
            <v>2113043577.112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Adjustments "/>
      <sheetName val="Adj"/>
      <sheetName val="BSH Adj"/>
      <sheetName val="PL Adj"/>
      <sheetName val="IFRS BSH"/>
      <sheetName val="P&amp;L"/>
      <sheetName val="Equity"/>
      <sheetName val="CF"/>
      <sheetName val="Sheet1"/>
      <sheetName val="Fair Value"/>
      <sheetName val="5 cash &amp; cash equiv"/>
      <sheetName val="7 Loans to Fin Inst"/>
      <sheetName val="8 AFS"/>
      <sheetName val="9 Loans"/>
      <sheetName val="10, 11 PPE"/>
      <sheetName val="12 Assets through legal"/>
      <sheetName val="13 Other Assets"/>
      <sheetName val="14 Due to Fin Inst"/>
      <sheetName val="15 Due to customers"/>
      <sheetName val="16 Other Liab"/>
      <sheetName val="17 Deferred Tax"/>
      <sheetName val="D.Tax Calculations"/>
      <sheetName val="18 Shareholders Equity"/>
      <sheetName val="19 Maturity Analysis"/>
      <sheetName val="20-27 IS Notes"/>
      <sheetName val="28 Commitments"/>
      <sheetName val="29 Related parties"/>
      <sheetName val="31 Credit Risk"/>
      <sheetName val="31.Liquidity"/>
      <sheetName val="FCY"/>
      <sheetName val="Market Risk"/>
      <sheetName val="COREP"/>
    </sheetNames>
    <sheetDataSet>
      <sheetData sheetId="0" refreshError="1"/>
      <sheetData sheetId="1" refreshError="1"/>
      <sheetData sheetId="2" refreshError="1">
        <row r="9">
          <cell r="G9">
            <v>1585743.6235063011</v>
          </cell>
        </row>
        <row r="71">
          <cell r="G71">
            <v>7950868.4207744729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O188"/>
  <sheetViews>
    <sheetView tabSelected="1" topLeftCell="A3" zoomScale="74" zoomScaleNormal="70" zoomScalePageLayoutView="70" workbookViewId="0">
      <pane xSplit="3" topLeftCell="D1" activePane="topRight" state="frozen"/>
      <selection activeCell="A6" sqref="A6"/>
      <selection pane="topRight" activeCell="L62" sqref="L62"/>
    </sheetView>
  </sheetViews>
  <sheetFormatPr defaultColWidth="8.85546875" defaultRowHeight="14.25" x14ac:dyDescent="0.2"/>
  <cols>
    <col min="1" max="1" width="8.42578125" style="6" customWidth="1"/>
    <col min="2" max="2" width="7.28515625" style="6" customWidth="1"/>
    <col min="3" max="3" width="38.28515625" style="6" customWidth="1"/>
    <col min="4" max="4" width="23.85546875" style="12" customWidth="1"/>
    <col min="5" max="5" width="11.42578125" style="12" customWidth="1"/>
    <col min="6" max="6" width="22.140625" style="12" customWidth="1"/>
    <col min="7" max="7" width="11.85546875" style="12" customWidth="1"/>
    <col min="8" max="8" width="22.28515625" style="6" customWidth="1"/>
    <col min="9" max="9" width="13.140625" style="6" customWidth="1"/>
    <col min="10" max="10" width="22.85546875" style="6" customWidth="1"/>
    <col min="11" max="11" width="11" style="6" customWidth="1"/>
    <col min="12" max="12" width="23.5703125" style="6" customWidth="1"/>
    <col min="13" max="13" width="13.85546875" style="6" customWidth="1"/>
    <col min="14" max="14" width="21.7109375" style="6" customWidth="1"/>
    <col min="15" max="15" width="9.28515625" style="6" customWidth="1"/>
    <col min="16" max="16" width="21.85546875" style="6" customWidth="1"/>
    <col min="17" max="17" width="8.85546875" style="6" customWidth="1"/>
    <col min="18" max="18" width="12.42578125" style="6" customWidth="1"/>
    <col min="19" max="19" width="19.42578125" style="6" customWidth="1"/>
    <col min="20" max="20" width="20.7109375" style="6" customWidth="1"/>
    <col min="21" max="21" width="8.85546875" style="6"/>
    <col min="22" max="22" width="20" style="6" customWidth="1"/>
    <col min="23" max="23" width="20.7109375" style="6" customWidth="1"/>
    <col min="24" max="24" width="32.42578125" style="6" customWidth="1"/>
    <col min="25" max="16384" width="8.85546875" style="6"/>
  </cols>
  <sheetData>
    <row r="5" spans="1:41" ht="19.5" customHeight="1" x14ac:dyDescent="0.2">
      <c r="D5" s="149" t="s">
        <v>33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41" x14ac:dyDescent="0.2"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41" x14ac:dyDescent="0.2">
      <c r="A7" s="2"/>
      <c r="N7" s="8"/>
    </row>
    <row r="8" spans="1:41" ht="19.5" x14ac:dyDescent="0.25">
      <c r="A8" s="2"/>
      <c r="D8" s="150" t="s">
        <v>42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41" x14ac:dyDescent="0.2">
      <c r="A9" s="2"/>
      <c r="H9" s="12"/>
      <c r="I9" s="12"/>
      <c r="J9" s="12"/>
      <c r="K9" s="12"/>
      <c r="L9" s="12"/>
      <c r="M9" s="12"/>
      <c r="N9" s="12"/>
      <c r="O9" s="12"/>
      <c r="P9" s="12"/>
    </row>
    <row r="10" spans="1:41" ht="20.25" thickBot="1" x14ac:dyDescent="0.3"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</row>
    <row r="11" spans="1:41" ht="22.5" customHeight="1" thickTop="1" x14ac:dyDescent="0.25">
      <c r="A11" s="48"/>
      <c r="B11" s="13"/>
      <c r="C11" s="13"/>
      <c r="D11" s="152" t="s">
        <v>0</v>
      </c>
      <c r="E11" s="152"/>
      <c r="F11" s="152"/>
      <c r="G11" s="152"/>
      <c r="H11" s="152"/>
      <c r="I11" s="152"/>
      <c r="J11" s="152"/>
      <c r="K11" s="152"/>
      <c r="L11" s="153" t="s">
        <v>1</v>
      </c>
      <c r="M11" s="153"/>
      <c r="N11" s="153"/>
      <c r="O11" s="153"/>
      <c r="P11" s="153"/>
      <c r="Q11" s="154"/>
      <c r="R11" s="84"/>
      <c r="S11" s="31"/>
      <c r="T11" s="31"/>
    </row>
    <row r="12" spans="1:41" ht="16.5" x14ac:dyDescent="0.25">
      <c r="A12" s="49"/>
      <c r="B12" s="30" t="s">
        <v>2</v>
      </c>
      <c r="C12" s="30" t="s">
        <v>3</v>
      </c>
      <c r="D12" s="146" t="s">
        <v>4</v>
      </c>
      <c r="E12" s="146"/>
      <c r="F12" s="146" t="s">
        <v>37</v>
      </c>
      <c r="G12" s="146"/>
      <c r="H12" s="138" t="s">
        <v>5</v>
      </c>
      <c r="I12" s="138"/>
      <c r="J12" s="138" t="s">
        <v>6</v>
      </c>
      <c r="K12" s="138"/>
      <c r="L12" s="145" t="s">
        <v>7</v>
      </c>
      <c r="M12" s="145"/>
      <c r="N12" s="138" t="s">
        <v>38</v>
      </c>
      <c r="O12" s="138"/>
      <c r="P12" s="147" t="s">
        <v>8</v>
      </c>
      <c r="Q12" s="148"/>
    </row>
    <row r="13" spans="1:41" ht="15" thickBot="1" x14ac:dyDescent="0.25">
      <c r="A13" s="50"/>
      <c r="B13" s="15"/>
      <c r="C13" s="15"/>
      <c r="D13" s="16" t="s">
        <v>9</v>
      </c>
      <c r="E13" s="63" t="s">
        <v>10</v>
      </c>
      <c r="F13" s="16" t="s">
        <v>9</v>
      </c>
      <c r="G13" s="16" t="s">
        <v>11</v>
      </c>
      <c r="H13" s="10" t="s">
        <v>9</v>
      </c>
      <c r="I13" s="10" t="s">
        <v>11</v>
      </c>
      <c r="J13" s="10" t="s">
        <v>9</v>
      </c>
      <c r="K13" s="10" t="s">
        <v>11</v>
      </c>
      <c r="L13" s="10" t="s">
        <v>9</v>
      </c>
      <c r="M13" s="17" t="s">
        <v>11</v>
      </c>
      <c r="N13" s="18" t="s">
        <v>9</v>
      </c>
      <c r="O13" s="17" t="s">
        <v>11</v>
      </c>
      <c r="P13" s="10" t="s">
        <v>9</v>
      </c>
      <c r="Q13" s="47" t="s">
        <v>11</v>
      </c>
    </row>
    <row r="14" spans="1:41" ht="16.5" customHeight="1" thickTop="1" x14ac:dyDescent="0.2">
      <c r="A14" s="42"/>
      <c r="B14" s="74">
        <v>1</v>
      </c>
      <c r="C14" s="75" t="s">
        <v>32</v>
      </c>
      <c r="D14" s="81">
        <v>79042978697.10881</v>
      </c>
      <c r="E14" s="77">
        <f t="shared" ref="E14" si="0">D14/$D$27</f>
        <v>5.510892738607457E-2</v>
      </c>
      <c r="F14" s="81">
        <v>35138616746.101288</v>
      </c>
      <c r="G14" s="77">
        <f t="shared" ref="G14:G26" si="1">F14/$F$27</f>
        <v>6.5454262309178751E-2</v>
      </c>
      <c r="H14" s="81">
        <v>18091847131.544079</v>
      </c>
      <c r="I14" s="77">
        <f>H14/$H$27</f>
        <v>4.0428633939886605E-2</v>
      </c>
      <c r="J14" s="103">
        <v>14911523790.189899</v>
      </c>
      <c r="K14" s="77">
        <f>J14/$J$27</f>
        <v>5.8252254736953724E-2</v>
      </c>
      <c r="L14" s="81">
        <v>66158653842.746399</v>
      </c>
      <c r="M14" s="77">
        <f>L14/$L$27</f>
        <v>5.578439483948934E-2</v>
      </c>
      <c r="N14" s="81">
        <v>3806188084.3071799</v>
      </c>
      <c r="O14" s="77">
        <f>N14/$N$27</f>
        <v>4.1484121424549963E-2</v>
      </c>
      <c r="P14" s="102">
        <v>9078136770.0555305</v>
      </c>
      <c r="Q14" s="77">
        <f>P14/$P$27</f>
        <v>5.7976397148050529E-2</v>
      </c>
      <c r="R14" s="64"/>
      <c r="S14" s="101"/>
      <c r="T14" s="5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6.5" customHeight="1" x14ac:dyDescent="0.2">
      <c r="A15" s="42"/>
      <c r="B15" s="74">
        <f>B14+1</f>
        <v>2</v>
      </c>
      <c r="C15" s="75" t="s">
        <v>36</v>
      </c>
      <c r="D15" s="70">
        <f>[1]Sheet1!$D$18</f>
        <v>74660034976.590469</v>
      </c>
      <c r="E15" s="77">
        <f>D15/$D$27</f>
        <v>5.2053130005805401E-2</v>
      </c>
      <c r="F15" s="68">
        <f>[1]Sheet1!$D$19</f>
        <v>22799466813.054543</v>
      </c>
      <c r="G15" s="77">
        <f t="shared" si="1"/>
        <v>4.2469579610206615E-2</v>
      </c>
      <c r="H15" s="99">
        <f>[1]Sheet1!$D$20</f>
        <v>30188495510.538719</v>
      </c>
      <c r="I15" s="77">
        <f>H15/$H$27</f>
        <v>6.7460200460322833E-2</v>
      </c>
      <c r="J15" s="99">
        <f>[1]Sheet1!$D$21</f>
        <v>9514566019.9320393</v>
      </c>
      <c r="K15" s="77">
        <f>J15/$J$27</f>
        <v>3.7168899121448322E-2</v>
      </c>
      <c r="L15" s="70">
        <f>[1]Sheet1!$D$25</f>
        <v>63818321113.069603</v>
      </c>
      <c r="M15" s="77">
        <f>L15/$L$27</f>
        <v>5.3811046872670271E-2</v>
      </c>
      <c r="N15" s="70">
        <f>[1]Sheet1!$D$26</f>
        <v>1441159913.2841918</v>
      </c>
      <c r="O15" s="77">
        <f>N15/$N$27</f>
        <v>1.5707382691193966E-2</v>
      </c>
      <c r="P15" s="70">
        <f>[1]Sheet1!$D$27</f>
        <v>9400553950.3593922</v>
      </c>
      <c r="Q15" s="77">
        <f>P15/$P$27</f>
        <v>6.003547457397225E-2</v>
      </c>
      <c r="R15" s="64"/>
      <c r="S15" s="101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6.5" customHeight="1" x14ac:dyDescent="0.2">
      <c r="A16" s="42"/>
      <c r="B16" s="74">
        <f t="shared" ref="B16:B26" si="2">B15+1</f>
        <v>3</v>
      </c>
      <c r="C16" s="75" t="s">
        <v>48</v>
      </c>
      <c r="D16" s="81">
        <v>380786558478.63</v>
      </c>
      <c r="E16" s="77">
        <f>D16/$D$27</f>
        <v>0.26548517207588013</v>
      </c>
      <c r="F16" s="81">
        <v>96001147524.330002</v>
      </c>
      <c r="G16" s="77">
        <f t="shared" si="1"/>
        <v>0.17882560197071082</v>
      </c>
      <c r="H16" s="81">
        <v>141870596288.91</v>
      </c>
      <c r="I16" s="77">
        <f>H16/$H$27</f>
        <v>0.31702867940982105</v>
      </c>
      <c r="J16" s="103">
        <v>99802820161.490005</v>
      </c>
      <c r="K16" s="77">
        <f>J16/$J$27</f>
        <v>0.3898823074901494</v>
      </c>
      <c r="L16" s="81">
        <v>297410445284.39978</v>
      </c>
      <c r="M16" s="77">
        <f>L16/$L$27</f>
        <v>0.25077387077083507</v>
      </c>
      <c r="N16" s="81">
        <v>44113650076.353577</v>
      </c>
      <c r="O16" s="77">
        <f>N16/$N$27</f>
        <v>0.48080020632523934</v>
      </c>
      <c r="P16" s="128">
        <v>39262463117.873856</v>
      </c>
      <c r="Q16" s="77">
        <f>P16/$P$27</f>
        <v>0.2507448623423435</v>
      </c>
      <c r="R16" s="64"/>
      <c r="S16" s="101"/>
      <c r="T16" s="5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6.5" customHeight="1" x14ac:dyDescent="0.2">
      <c r="A17" s="42"/>
      <c r="B17" s="74">
        <f t="shared" si="2"/>
        <v>4</v>
      </c>
      <c r="C17" s="75" t="s">
        <v>13</v>
      </c>
      <c r="D17" s="70">
        <v>206060877995.69797</v>
      </c>
      <c r="E17" s="77">
        <f>D17/$D$27</f>
        <v>0.14366606812846561</v>
      </c>
      <c r="F17" s="81">
        <v>100654324150.34457</v>
      </c>
      <c r="G17" s="77">
        <f t="shared" si="1"/>
        <v>0.18749328077123986</v>
      </c>
      <c r="H17" s="99">
        <v>39861522519.765999</v>
      </c>
      <c r="I17" s="77">
        <f>H17/$H$27</f>
        <v>8.9075863316816883E-2</v>
      </c>
      <c r="J17" s="127">
        <v>15533416441.554745</v>
      </c>
      <c r="K17" s="77">
        <f>J17/$J$27</f>
        <v>6.0681694521650814E-2</v>
      </c>
      <c r="L17" s="81">
        <v>180335557306.40393</v>
      </c>
      <c r="M17" s="77">
        <f>L17/$L$27</f>
        <v>0.15205735528252071</v>
      </c>
      <c r="N17" s="70">
        <v>9209871648.0297546</v>
      </c>
      <c r="O17" s="77">
        <f>N17/$N$27</f>
        <v>0.10037954648815822</v>
      </c>
      <c r="P17" s="70">
        <v>16515449041.517014</v>
      </c>
      <c r="Q17" s="77">
        <f>P17/$P$27</f>
        <v>0.10547387167240528</v>
      </c>
      <c r="R17" s="64"/>
      <c r="S17" s="101"/>
      <c r="T17" s="5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6.5" customHeight="1" x14ac:dyDescent="0.2">
      <c r="A18" s="42"/>
      <c r="B18" s="74">
        <f t="shared" si="2"/>
        <v>5</v>
      </c>
      <c r="C18" s="75" t="s">
        <v>34</v>
      </c>
      <c r="D18" s="70">
        <v>29145861451.705322</v>
      </c>
      <c r="E18" s="77">
        <f>D18/$D$27</f>
        <v>2.0320554574512373E-2</v>
      </c>
      <c r="F18" s="81">
        <v>13324392643.880075</v>
      </c>
      <c r="G18" s="77">
        <f t="shared" si="1"/>
        <v>2.481993806201219E-2</v>
      </c>
      <c r="H18" s="81">
        <v>6999991223.6002626</v>
      </c>
      <c r="I18" s="77">
        <f>H18/$H$27</f>
        <v>1.5642409572869349E-2</v>
      </c>
      <c r="J18" s="72">
        <v>4915786836.1400003</v>
      </c>
      <c r="K18" s="77">
        <f>J18/$J$27</f>
        <v>1.920364887187323E-2</v>
      </c>
      <c r="L18" s="71">
        <v>24809658014.189999</v>
      </c>
      <c r="M18" s="77">
        <f>L18/$L$27</f>
        <v>2.0919285355864538E-2</v>
      </c>
      <c r="N18" s="70">
        <v>618934234.37804413</v>
      </c>
      <c r="O18" s="77">
        <f>N18/$N$27</f>
        <v>6.7458418669878485E-3</v>
      </c>
      <c r="P18" s="70">
        <v>3717269203.1372814</v>
      </c>
      <c r="Q18" s="77">
        <f t="shared" ref="Q18:Q26" si="3">P18/$P$27</f>
        <v>2.3739879788789088E-2</v>
      </c>
      <c r="R18" s="64"/>
      <c r="S18" s="101"/>
      <c r="T18" s="5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6.5" customHeight="1" x14ac:dyDescent="0.2">
      <c r="A19" s="42"/>
      <c r="B19" s="74">
        <f t="shared" si="2"/>
        <v>6</v>
      </c>
      <c r="C19" s="75" t="s">
        <v>15</v>
      </c>
      <c r="D19" s="67">
        <v>9445473800</v>
      </c>
      <c r="E19" s="77">
        <f t="shared" ref="E19:E26" si="4">D19/$D$27</f>
        <v>6.5854037683211637E-3</v>
      </c>
      <c r="F19" s="68">
        <v>4621948400</v>
      </c>
      <c r="G19" s="77">
        <f t="shared" si="1"/>
        <v>8.6095085967393715E-3</v>
      </c>
      <c r="H19" s="69">
        <v>3227402400</v>
      </c>
      <c r="I19" s="77">
        <f t="shared" ref="I19:I26" si="5">H19/$H$27</f>
        <v>7.2120590704535491E-3</v>
      </c>
      <c r="J19" s="72">
        <v>387188000</v>
      </c>
      <c r="K19" s="77">
        <f t="shared" ref="K19:K26" si="6">J19/$J$27</f>
        <v>1.5125599720351855E-3</v>
      </c>
      <c r="L19" s="67">
        <v>7256756800</v>
      </c>
      <c r="M19" s="77">
        <f t="shared" ref="M19:M26" si="7">L19/$L$27</f>
        <v>6.1188334869623825E-3</v>
      </c>
      <c r="N19" s="70">
        <v>930643000</v>
      </c>
      <c r="O19" s="77">
        <f t="shared" ref="O19:O26" si="8">N19/$N$27</f>
        <v>1.0143194807971467E-2</v>
      </c>
      <c r="P19" s="70">
        <v>1258074000</v>
      </c>
      <c r="Q19" s="77">
        <f t="shared" si="3"/>
        <v>8.0345339261935749E-3</v>
      </c>
      <c r="R19" s="64"/>
      <c r="S19" s="101"/>
      <c r="T19" s="5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16.5" customHeight="1" x14ac:dyDescent="0.2">
      <c r="A20" s="42"/>
      <c r="B20" s="74">
        <f t="shared" si="2"/>
        <v>7</v>
      </c>
      <c r="C20" s="75" t="s">
        <v>47</v>
      </c>
      <c r="D20" s="104">
        <v>180598946429.52478</v>
      </c>
      <c r="E20" s="77">
        <f t="shared" si="4"/>
        <v>0.12591395705018255</v>
      </c>
      <c r="F20" s="104">
        <v>45477496248.309486</v>
      </c>
      <c r="G20" s="77">
        <f t="shared" si="1"/>
        <v>8.4712952422403287E-2</v>
      </c>
      <c r="H20" s="104">
        <v>65371244992.899994</v>
      </c>
      <c r="I20" s="77">
        <f t="shared" si="5"/>
        <v>0.14608072436145103</v>
      </c>
      <c r="J20" s="105">
        <v>55444359244.489998</v>
      </c>
      <c r="K20" s="77">
        <f t="shared" si="6"/>
        <v>0.21659482852865938</v>
      </c>
      <c r="L20" s="104">
        <v>149862769360.42001</v>
      </c>
      <c r="M20" s="77">
        <f t="shared" si="7"/>
        <v>0.12636296859382942</v>
      </c>
      <c r="N20" s="104">
        <v>9804623282.6087379</v>
      </c>
      <c r="O20" s="77">
        <f t="shared" si="8"/>
        <v>0.106861819166182</v>
      </c>
      <c r="P20" s="105">
        <v>20931553786.496029</v>
      </c>
      <c r="Q20" s="77">
        <f t="shared" si="3"/>
        <v>0.13367677817485135</v>
      </c>
      <c r="R20" s="64"/>
      <c r="S20" s="101"/>
      <c r="T20" s="5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6.5" customHeight="1" x14ac:dyDescent="0.2">
      <c r="A21" s="42"/>
      <c r="B21" s="74">
        <f t="shared" si="2"/>
        <v>8</v>
      </c>
      <c r="C21" s="75" t="s">
        <v>16</v>
      </c>
      <c r="D21" s="67">
        <v>31733824427.970039</v>
      </c>
      <c r="E21" s="77">
        <f t="shared" si="4"/>
        <v>2.2124887686544227E-2</v>
      </c>
      <c r="F21" s="68">
        <v>21818999676.037498</v>
      </c>
      <c r="G21" s="77">
        <f t="shared" si="1"/>
        <v>4.0643219920650432E-2</v>
      </c>
      <c r="H21" s="73">
        <v>1928680063</v>
      </c>
      <c r="I21" s="77">
        <f t="shared" si="5"/>
        <v>4.3098916151150142E-3</v>
      </c>
      <c r="J21" s="99">
        <v>2917498439.5046</v>
      </c>
      <c r="K21" s="77">
        <f t="shared" si="6"/>
        <v>1.1397283381896587E-2</v>
      </c>
      <c r="L21" s="71">
        <v>19498331341.089394</v>
      </c>
      <c r="M21" s="77">
        <f t="shared" si="7"/>
        <v>1.6440821435513165E-2</v>
      </c>
      <c r="N21" s="70">
        <v>9337026892.0806427</v>
      </c>
      <c r="O21" s="77">
        <f t="shared" si="8"/>
        <v>0.10176542744494112</v>
      </c>
      <c r="P21" s="99">
        <v>2898466194.7999997</v>
      </c>
      <c r="Q21" s="77">
        <f t="shared" si="3"/>
        <v>1.8510695695202185E-2</v>
      </c>
      <c r="R21" s="64"/>
      <c r="S21" s="101"/>
      <c r="T21" s="5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6.5" customHeight="1" x14ac:dyDescent="0.2">
      <c r="A22" s="42"/>
      <c r="B22" s="74">
        <f t="shared" si="2"/>
        <v>9</v>
      </c>
      <c r="C22" s="76" t="s">
        <v>35</v>
      </c>
      <c r="D22" s="67">
        <v>222071959865.04764</v>
      </c>
      <c r="E22" s="77">
        <f t="shared" si="4"/>
        <v>0.15482902735210075</v>
      </c>
      <c r="F22" s="67">
        <v>92372737363.697433</v>
      </c>
      <c r="G22" s="77">
        <f t="shared" si="1"/>
        <v>0.17206680118650852</v>
      </c>
      <c r="H22" s="67">
        <v>72102939800.350021</v>
      </c>
      <c r="I22" s="77">
        <f t="shared" si="5"/>
        <v>0.16112358997857862</v>
      </c>
      <c r="J22" s="67">
        <v>44232134030.380005</v>
      </c>
      <c r="K22" s="77">
        <f t="shared" si="6"/>
        <v>0.17279397969990848</v>
      </c>
      <c r="L22" s="67">
        <v>188105724362.06015</v>
      </c>
      <c r="M22" s="77">
        <f t="shared" si="7"/>
        <v>0.15860909177993801</v>
      </c>
      <c r="N22" s="97">
        <v>4463577082.3353577</v>
      </c>
      <c r="O22" s="77">
        <f t="shared" si="8"/>
        <v>4.8649086584785388E-2</v>
      </c>
      <c r="P22" s="97">
        <v>29502658420.652134</v>
      </c>
      <c r="Q22" s="77">
        <f t="shared" si="3"/>
        <v>0.18841507732743076</v>
      </c>
      <c r="R22" s="64"/>
      <c r="S22" s="101"/>
      <c r="T22" s="5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6.5" customHeight="1" x14ac:dyDescent="0.2">
      <c r="A23" s="42"/>
      <c r="B23" s="74">
        <f t="shared" si="2"/>
        <v>10</v>
      </c>
      <c r="C23" s="76" t="s">
        <v>43</v>
      </c>
      <c r="D23" s="81">
        <f>[2]BSH!$I$49*1000</f>
        <v>85881804446.51387</v>
      </c>
      <c r="E23" s="77">
        <f t="shared" si="4"/>
        <v>5.9876970770094531E-2</v>
      </c>
      <c r="F23" s="81">
        <f>[2]BSH!$I$27*1000</f>
        <v>49969895679.416367</v>
      </c>
      <c r="G23" s="77">
        <f t="shared" si="1"/>
        <v>9.3081144400076976E-2</v>
      </c>
      <c r="H23" s="81">
        <f>[2]BSH!$I$15*1000</f>
        <v>20566044657.416935</v>
      </c>
      <c r="I23" s="77">
        <f t="shared" si="5"/>
        <v>4.5957556738160869E-2</v>
      </c>
      <c r="J23" s="103">
        <f>SUM([2]BSH!$I$11:$I$13)*1000-[3]Aktivi!$G$81-[3]Aktivi!$G$97</f>
        <v>1598332822.7782793</v>
      </c>
      <c r="K23" s="77">
        <f t="shared" si="6"/>
        <v>6.2439286592674186E-3</v>
      </c>
      <c r="L23" s="81">
        <f>([2]BSH!$I$52+[2]BSH!$I$54)*1000</f>
        <v>76945120979.75856</v>
      </c>
      <c r="M23" s="77">
        <f t="shared" si="7"/>
        <v>6.4879449027328354E-2</v>
      </c>
      <c r="N23" s="81">
        <v>776506925.68148112</v>
      </c>
      <c r="O23" s="77">
        <f t="shared" si="8"/>
        <v>8.4632463973041069E-3</v>
      </c>
      <c r="P23" s="128">
        <f>[2]BSH!$I$78*1000</f>
        <v>8160176541.0763674</v>
      </c>
      <c r="Q23" s="77">
        <f t="shared" si="3"/>
        <v>5.2113957734606239E-2</v>
      </c>
      <c r="R23" s="64"/>
      <c r="S23" s="101"/>
      <c r="T23" s="5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6.5" customHeight="1" x14ac:dyDescent="0.2">
      <c r="A24" s="42"/>
      <c r="B24" s="74">
        <f t="shared" si="2"/>
        <v>11</v>
      </c>
      <c r="C24" s="76" t="s">
        <v>17</v>
      </c>
      <c r="D24" s="67">
        <v>71817252628.77626</v>
      </c>
      <c r="E24" s="77">
        <f t="shared" si="4"/>
        <v>5.0071136303614136E-2</v>
      </c>
      <c r="F24" s="67">
        <v>25582145592.699997</v>
      </c>
      <c r="G24" s="77">
        <f t="shared" si="1"/>
        <v>4.7652998982720976E-2</v>
      </c>
      <c r="H24" s="67">
        <v>28797828465.981762</v>
      </c>
      <c r="I24" s="77">
        <f t="shared" si="5"/>
        <v>6.4352570351143432E-2</v>
      </c>
      <c r="J24" s="127">
        <v>5769640909.96</v>
      </c>
      <c r="K24" s="77">
        <f t="shared" si="6"/>
        <v>2.2539251974291973E-2</v>
      </c>
      <c r="L24" s="67">
        <v>59517072358.230263</v>
      </c>
      <c r="M24" s="77">
        <f t="shared" si="7"/>
        <v>5.0184271766073582E-2</v>
      </c>
      <c r="N24" s="67">
        <v>2802273911.3586197</v>
      </c>
      <c r="O24" s="77">
        <f t="shared" si="8"/>
        <v>3.0542334910601217E-2</v>
      </c>
      <c r="P24" s="67">
        <v>9497906359.1873779</v>
      </c>
      <c r="Q24" s="77">
        <f t="shared" si="3"/>
        <v>6.0657203686508648E-2</v>
      </c>
      <c r="R24" s="64"/>
      <c r="S24" s="101"/>
      <c r="T24" s="5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6.5" customHeight="1" x14ac:dyDescent="0.2">
      <c r="A25" s="42"/>
      <c r="B25" s="74">
        <f t="shared" si="2"/>
        <v>12</v>
      </c>
      <c r="C25" s="76" t="s">
        <v>18</v>
      </c>
      <c r="D25" s="81">
        <v>54660394114.89489</v>
      </c>
      <c r="E25" s="77">
        <f t="shared" si="4"/>
        <v>3.8109339245867027E-2</v>
      </c>
      <c r="F25" s="81">
        <v>23875673363.418171</v>
      </c>
      <c r="G25" s="77">
        <f t="shared" si="1"/>
        <v>4.4474277357854093E-2</v>
      </c>
      <c r="H25" s="81">
        <v>18494234167.73</v>
      </c>
      <c r="I25" s="77">
        <f t="shared" si="5"/>
        <v>4.1327821185380878E-2</v>
      </c>
      <c r="J25" s="103">
        <v>954649497.63999999</v>
      </c>
      <c r="K25" s="77">
        <f t="shared" si="6"/>
        <v>3.7293630418653531E-3</v>
      </c>
      <c r="L25" s="81">
        <v>45298155355.458176</v>
      </c>
      <c r="M25" s="77">
        <f t="shared" si="7"/>
        <v>3.8195006050995378E-2</v>
      </c>
      <c r="N25" s="81">
        <v>4400834109.3146725</v>
      </c>
      <c r="O25" s="77">
        <f t="shared" si="8"/>
        <v>4.7965243050605143E-2</v>
      </c>
      <c r="P25" s="103">
        <v>4961404649.9477453</v>
      </c>
      <c r="Q25" s="77">
        <f t="shared" si="3"/>
        <v>3.1685396869802346E-2</v>
      </c>
      <c r="R25" s="64"/>
      <c r="S25" s="101"/>
      <c r="T25" s="5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6.5" customHeight="1" x14ac:dyDescent="0.2">
      <c r="A26" s="42"/>
      <c r="B26" s="74">
        <f t="shared" si="2"/>
        <v>13</v>
      </c>
      <c r="C26" s="89" t="s">
        <v>19</v>
      </c>
      <c r="D26" s="119">
        <v>8398462954.5335035</v>
      </c>
      <c r="E26" s="77">
        <f t="shared" si="4"/>
        <v>5.8554256525374755E-3</v>
      </c>
      <c r="F26" s="121">
        <v>5205456153.7439938</v>
      </c>
      <c r="G26" s="77">
        <f t="shared" si="1"/>
        <v>9.6964344096980345E-3</v>
      </c>
      <c r="H26" s="122">
        <v>0</v>
      </c>
      <c r="I26" s="77">
        <f t="shared" si="5"/>
        <v>0</v>
      </c>
      <c r="J26" s="123">
        <v>0</v>
      </c>
      <c r="K26" s="77">
        <f t="shared" si="6"/>
        <v>0</v>
      </c>
      <c r="L26" s="124">
        <v>6954063000</v>
      </c>
      <c r="M26" s="77">
        <f t="shared" si="7"/>
        <v>5.8636047379796554E-3</v>
      </c>
      <c r="N26" s="125">
        <v>45191593</v>
      </c>
      <c r="O26" s="77">
        <f t="shared" si="8"/>
        <v>4.9254884148009468E-4</v>
      </c>
      <c r="P26" s="119">
        <v>1399208361.1835024</v>
      </c>
      <c r="Q26" s="77">
        <f t="shared" si="3"/>
        <v>8.9358710598443046E-3</v>
      </c>
      <c r="R26" s="64"/>
      <c r="S26" s="101"/>
      <c r="T26" s="5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1:41" s="2" customFormat="1" ht="18.75" customHeight="1" thickBot="1" x14ac:dyDescent="0.25">
      <c r="A27" s="51"/>
      <c r="B27" s="1" t="s">
        <v>20</v>
      </c>
      <c r="C27" s="19"/>
      <c r="D27" s="66">
        <f t="shared" ref="D27:K27" si="9">SUM(D14:D26)</f>
        <v>1434304430266.9937</v>
      </c>
      <c r="E27" s="82">
        <f t="shared" si="9"/>
        <v>1</v>
      </c>
      <c r="F27" s="66">
        <f t="shared" si="9"/>
        <v>536842300355.03345</v>
      </c>
      <c r="G27" s="82">
        <f t="shared" si="9"/>
        <v>1</v>
      </c>
      <c r="H27" s="66">
        <f t="shared" si="9"/>
        <v>447500827221.73773</v>
      </c>
      <c r="I27" s="82">
        <f t="shared" si="9"/>
        <v>1</v>
      </c>
      <c r="J27" s="66">
        <f t="shared" si="9"/>
        <v>255981916194.0596</v>
      </c>
      <c r="K27" s="82">
        <f t="shared" si="9"/>
        <v>0.99999999999999978</v>
      </c>
      <c r="L27" s="66">
        <f>SUM(L14:L26)</f>
        <v>1185970629117.8264</v>
      </c>
      <c r="M27" s="82">
        <f>SUM(M14:M26)</f>
        <v>0.99999999999999978</v>
      </c>
      <c r="N27" s="66">
        <f t="shared" ref="N27:P27" si="10">SUM(N14:N26)</f>
        <v>91750480752.732269</v>
      </c>
      <c r="O27" s="82">
        <f>SUM(O14:O26)</f>
        <v>0.99999999999999989</v>
      </c>
      <c r="P27" s="66">
        <f t="shared" si="10"/>
        <v>156583320396.28622</v>
      </c>
      <c r="Q27" s="82">
        <f>SUM(Q14:Q26)</f>
        <v>1</v>
      </c>
      <c r="R27" s="64"/>
      <c r="S27" s="101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18.75" customHeight="1" thickTop="1" x14ac:dyDescent="0.2">
      <c r="A28" s="55"/>
      <c r="B28" s="20"/>
      <c r="C28" s="20"/>
      <c r="D28" s="7"/>
      <c r="E28" s="7"/>
      <c r="F28" s="21"/>
      <c r="G28" s="7"/>
      <c r="H28" s="7"/>
      <c r="I28" s="7"/>
      <c r="J28" s="7"/>
      <c r="K28" s="83"/>
      <c r="L28" s="22"/>
      <c r="M28" s="7"/>
      <c r="N28" s="7"/>
      <c r="O28" s="7"/>
      <c r="P28" s="7"/>
      <c r="Q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thickBot="1" x14ac:dyDescent="0.25">
      <c r="A29" s="55"/>
      <c r="B29" s="5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24" customHeight="1" thickTop="1" x14ac:dyDescent="0.2">
      <c r="A30" s="51"/>
      <c r="B30" s="13"/>
      <c r="C30" s="13"/>
      <c r="D30" s="135" t="s">
        <v>21</v>
      </c>
      <c r="E30" s="136"/>
      <c r="F30" s="136"/>
      <c r="G30" s="136"/>
      <c r="H30" s="136"/>
      <c r="I30" s="137"/>
      <c r="J30" s="139" t="s">
        <v>22</v>
      </c>
      <c r="K30" s="140"/>
      <c r="L30" s="140"/>
      <c r="M30" s="140"/>
      <c r="N30" s="90"/>
      <c r="S30" s="8"/>
    </row>
    <row r="31" spans="1:41" ht="43.5" customHeight="1" thickBot="1" x14ac:dyDescent="0.25">
      <c r="A31" s="51"/>
      <c r="B31" s="14" t="s">
        <v>2</v>
      </c>
      <c r="C31" s="14" t="s">
        <v>23</v>
      </c>
      <c r="D31" s="132" t="s">
        <v>24</v>
      </c>
      <c r="E31" s="133"/>
      <c r="F31" s="133"/>
      <c r="G31" s="134"/>
      <c r="H31" s="35" t="s">
        <v>40</v>
      </c>
      <c r="I31" s="34" t="s">
        <v>39</v>
      </c>
      <c r="J31" s="141" t="s">
        <v>44</v>
      </c>
      <c r="K31" s="142"/>
      <c r="L31" s="143" t="s">
        <v>46</v>
      </c>
      <c r="M31" s="144"/>
      <c r="N31" s="90"/>
    </row>
    <row r="32" spans="1:41" ht="15.75" customHeight="1" thickTop="1" thickBot="1" x14ac:dyDescent="0.25">
      <c r="A32" s="51"/>
      <c r="B32" s="15"/>
      <c r="C32" s="15"/>
      <c r="D32" s="10" t="s">
        <v>25</v>
      </c>
      <c r="E32" s="17" t="s">
        <v>11</v>
      </c>
      <c r="F32" s="18" t="s">
        <v>26</v>
      </c>
      <c r="G32" s="17" t="s">
        <v>11</v>
      </c>
      <c r="H32" s="10" t="s">
        <v>27</v>
      </c>
      <c r="I32" s="65" t="s">
        <v>27</v>
      </c>
      <c r="J32" s="86" t="s">
        <v>45</v>
      </c>
      <c r="K32" s="85" t="s">
        <v>27</v>
      </c>
      <c r="L32" s="91" t="s">
        <v>45</v>
      </c>
      <c r="M32" s="92" t="s">
        <v>27</v>
      </c>
    </row>
    <row r="33" spans="1:20" ht="15.75" thickTop="1" x14ac:dyDescent="0.2">
      <c r="A33" s="51"/>
      <c r="B33" s="74">
        <v>1</v>
      </c>
      <c r="C33" s="75" t="s">
        <v>32</v>
      </c>
      <c r="D33" s="81">
        <v>-137939451.1145469</v>
      </c>
      <c r="E33" s="77"/>
      <c r="F33" s="81">
        <v>331527323.5375551</v>
      </c>
      <c r="G33" s="77"/>
      <c r="H33" s="106">
        <f>((D33*(365/91)/D14))</f>
        <v>-6.9996555256658212E-3</v>
      </c>
      <c r="I33" s="106">
        <f t="shared" ref="I33:I45" si="11">(D33*365/91/((L150-D33+P14)/2))</f>
        <v>-5.8436398966956182E-2</v>
      </c>
      <c r="J33" s="43">
        <v>421</v>
      </c>
      <c r="K33" s="62">
        <f t="shared" ref="K33:K45" si="12">J33/$J$46*100</f>
        <v>6.294856459330143</v>
      </c>
      <c r="L33" s="94">
        <v>33</v>
      </c>
      <c r="M33" s="62">
        <f>L33/$L$46*100</f>
        <v>7.3008849557522124</v>
      </c>
      <c r="N33" s="61"/>
      <c r="O33" s="57"/>
      <c r="P33" s="108"/>
      <c r="Q33" s="108"/>
    </row>
    <row r="34" spans="1:20" ht="15" x14ac:dyDescent="0.2">
      <c r="A34" s="51"/>
      <c r="B34" s="74">
        <f>B33+1</f>
        <v>2</v>
      </c>
      <c r="C34" s="75" t="s">
        <v>36</v>
      </c>
      <c r="D34" s="68">
        <f>[1]Sheet1!$D$31</f>
        <v>59153001.685388982</v>
      </c>
      <c r="E34" s="98"/>
      <c r="F34" s="71">
        <f>[1]Sheet1!$D$32</f>
        <v>139912238.52002215</v>
      </c>
      <c r="G34" s="77"/>
      <c r="H34" s="106">
        <f>((D34*(365/91)/D15))</f>
        <v>3.1778988558135925E-3</v>
      </c>
      <c r="I34" s="106">
        <f t="shared" si="11"/>
        <v>2.5102113321240953E-2</v>
      </c>
      <c r="J34" s="44">
        <v>399</v>
      </c>
      <c r="K34" s="62">
        <f t="shared" si="12"/>
        <v>5.9659090909090908</v>
      </c>
      <c r="L34" s="95">
        <v>27</v>
      </c>
      <c r="M34" s="62">
        <f>L34/$L$46*100</f>
        <v>5.9734513274336285</v>
      </c>
      <c r="N34" s="61"/>
      <c r="O34" s="57"/>
      <c r="P34" s="109"/>
      <c r="Q34" s="110"/>
      <c r="T34" s="59"/>
    </row>
    <row r="35" spans="1:20" ht="15" x14ac:dyDescent="0.2">
      <c r="A35" s="51"/>
      <c r="B35" s="74">
        <f t="shared" ref="B35:B45" si="13">B34+1</f>
        <v>3</v>
      </c>
      <c r="C35" s="75" t="s">
        <v>48</v>
      </c>
      <c r="D35" s="81">
        <v>1995574403.8123705</v>
      </c>
      <c r="E35" s="98"/>
      <c r="F35" s="81">
        <v>3916799376.1768599</v>
      </c>
      <c r="G35" s="98"/>
      <c r="H35" s="106">
        <f t="shared" ref="H35:H45" si="14">((D35*(365/91)/D16))</f>
        <v>2.1020245662772174E-2</v>
      </c>
      <c r="I35" s="106">
        <v>0.21079999999999999</v>
      </c>
      <c r="J35" s="100">
        <v>1294</v>
      </c>
      <c r="K35" s="62">
        <f t="shared" si="12"/>
        <v>19.348086124401913</v>
      </c>
      <c r="L35" s="95">
        <v>93</v>
      </c>
      <c r="M35" s="62">
        <f t="shared" ref="M35:M45" si="15">L35/$L$46*100</f>
        <v>20.575221238938052</v>
      </c>
      <c r="N35" s="61"/>
      <c r="O35" s="57"/>
      <c r="P35" s="109"/>
      <c r="Q35" s="111"/>
      <c r="T35" s="59"/>
    </row>
    <row r="36" spans="1:20" ht="15" x14ac:dyDescent="0.2">
      <c r="A36" s="51"/>
      <c r="B36" s="74">
        <f t="shared" si="13"/>
        <v>4</v>
      </c>
      <c r="C36" s="75" t="s">
        <v>13</v>
      </c>
      <c r="D36" s="68">
        <v>136814672.95631844</v>
      </c>
      <c r="E36" s="98"/>
      <c r="F36" s="71">
        <v>222423378.72000408</v>
      </c>
      <c r="G36" s="77"/>
      <c r="H36" s="106">
        <f t="shared" si="14"/>
        <v>2.6631069182443522E-3</v>
      </c>
      <c r="I36" s="106">
        <f t="shared" si="11"/>
        <v>3.2946489953204046E-2</v>
      </c>
      <c r="J36" s="44">
        <v>917</v>
      </c>
      <c r="K36" s="62">
        <f t="shared" si="12"/>
        <v>13.711124401913876</v>
      </c>
      <c r="L36" s="95">
        <v>58</v>
      </c>
      <c r="M36" s="62">
        <f t="shared" si="15"/>
        <v>12.831858407079647</v>
      </c>
      <c r="N36" s="61"/>
      <c r="O36" s="57"/>
      <c r="P36" s="109"/>
      <c r="Q36" s="110"/>
      <c r="T36" s="59"/>
    </row>
    <row r="37" spans="1:20" ht="15" x14ac:dyDescent="0.2">
      <c r="A37" s="51"/>
      <c r="B37" s="74">
        <f t="shared" si="13"/>
        <v>5</v>
      </c>
      <c r="C37" s="75" t="s">
        <v>34</v>
      </c>
      <c r="D37" s="68">
        <v>15433349.977537274</v>
      </c>
      <c r="E37" s="130"/>
      <c r="F37" s="71">
        <v>225222344.6205906</v>
      </c>
      <c r="G37" s="77"/>
      <c r="H37" s="106">
        <f t="shared" si="14"/>
        <v>2.1239035005097633E-3</v>
      </c>
      <c r="I37" s="106">
        <f>(D37*365/91/((L154-D37+P18)/2))</f>
        <v>1.6790872552887571E-2</v>
      </c>
      <c r="J37" s="44">
        <v>204</v>
      </c>
      <c r="K37" s="62">
        <f t="shared" si="12"/>
        <v>3.0502392344497609</v>
      </c>
      <c r="L37" s="95">
        <v>14</v>
      </c>
      <c r="M37" s="62">
        <f t="shared" si="15"/>
        <v>3.0973451327433628</v>
      </c>
      <c r="N37" s="61"/>
      <c r="O37" s="57"/>
      <c r="P37" s="110"/>
      <c r="Q37" s="110"/>
      <c r="T37" s="59"/>
    </row>
    <row r="38" spans="1:20" ht="15" x14ac:dyDescent="0.2">
      <c r="A38" s="51"/>
      <c r="B38" s="74">
        <f t="shared" si="13"/>
        <v>6</v>
      </c>
      <c r="C38" s="75" t="s">
        <v>15</v>
      </c>
      <c r="D38" s="68">
        <v>-10778183.863181084</v>
      </c>
      <c r="E38" s="77"/>
      <c r="F38" s="71">
        <v>694608.5577429533</v>
      </c>
      <c r="G38" s="77"/>
      <c r="H38" s="106">
        <f t="shared" si="14"/>
        <v>-4.5769199035455921E-3</v>
      </c>
      <c r="I38" s="106">
        <f t="shared" si="11"/>
        <v>-3.4071086618295408E-2</v>
      </c>
      <c r="J38" s="44">
        <v>90</v>
      </c>
      <c r="K38" s="62">
        <f t="shared" si="12"/>
        <v>1.3456937799043063</v>
      </c>
      <c r="L38" s="95">
        <v>6</v>
      </c>
      <c r="M38" s="62">
        <f t="shared" si="15"/>
        <v>1.3274336283185841</v>
      </c>
      <c r="O38" s="57"/>
      <c r="P38" s="112"/>
      <c r="Q38" s="112"/>
      <c r="T38" s="59"/>
    </row>
    <row r="39" spans="1:20" ht="15" x14ac:dyDescent="0.2">
      <c r="A39" s="51"/>
      <c r="B39" s="74">
        <f t="shared" si="13"/>
        <v>7</v>
      </c>
      <c r="C39" s="75" t="s">
        <v>14</v>
      </c>
      <c r="D39" s="81">
        <v>437619333.24616808</v>
      </c>
      <c r="E39" s="77"/>
      <c r="F39" s="81">
        <v>1028628138.0030286</v>
      </c>
      <c r="G39" s="77"/>
      <c r="H39" s="106">
        <f t="shared" si="14"/>
        <v>9.7192501470748302E-3</v>
      </c>
      <c r="I39" s="106">
        <f t="shared" si="11"/>
        <v>8.4848444601399328E-2</v>
      </c>
      <c r="J39" s="44">
        <v>643</v>
      </c>
      <c r="K39" s="62">
        <f t="shared" si="12"/>
        <v>9.6142344497607652</v>
      </c>
      <c r="L39" s="95">
        <v>34</v>
      </c>
      <c r="M39" s="62">
        <f t="shared" si="15"/>
        <v>7.5221238938053103</v>
      </c>
      <c r="O39" s="57"/>
      <c r="P39" s="111"/>
      <c r="Q39" s="111"/>
      <c r="T39" s="59"/>
    </row>
    <row r="40" spans="1:20" ht="15" x14ac:dyDescent="0.2">
      <c r="A40" s="51"/>
      <c r="B40" s="74">
        <f t="shared" si="13"/>
        <v>8</v>
      </c>
      <c r="C40" s="75" t="s">
        <v>16</v>
      </c>
      <c r="D40" s="68">
        <v>-176359265.9100008</v>
      </c>
      <c r="E40" s="77"/>
      <c r="F40" s="71">
        <v>-290777316.16000056</v>
      </c>
      <c r="G40" s="77"/>
      <c r="H40" s="106">
        <f t="shared" si="14"/>
        <v>-2.2290886469001358E-2</v>
      </c>
      <c r="I40" s="106">
        <f t="shared" si="11"/>
        <v>-0.22998988143100396</v>
      </c>
      <c r="J40" s="44">
        <v>118</v>
      </c>
      <c r="K40" s="62">
        <f t="shared" si="12"/>
        <v>1.7643540669856457</v>
      </c>
      <c r="L40" s="95">
        <v>5</v>
      </c>
      <c r="M40" s="62">
        <f t="shared" si="15"/>
        <v>1.1061946902654867</v>
      </c>
      <c r="O40" s="57"/>
      <c r="P40" s="113"/>
      <c r="Q40" s="114"/>
      <c r="T40" s="59"/>
    </row>
    <row r="41" spans="1:20" ht="15" x14ac:dyDescent="0.2">
      <c r="A41" s="51"/>
      <c r="B41" s="74">
        <f t="shared" si="13"/>
        <v>9</v>
      </c>
      <c r="C41" s="75" t="s">
        <v>35</v>
      </c>
      <c r="D41" s="67">
        <v>1415410322.6930506</v>
      </c>
      <c r="E41" s="77"/>
      <c r="F41" s="67">
        <v>2242294758.0786715</v>
      </c>
      <c r="G41" s="77"/>
      <c r="H41" s="106">
        <f t="shared" si="14"/>
        <v>2.5564664957305947E-2</v>
      </c>
      <c r="I41" s="106">
        <f t="shared" si="11"/>
        <v>0.20259888555950195</v>
      </c>
      <c r="J41" s="44">
        <v>1274</v>
      </c>
      <c r="K41" s="62">
        <f>J41/$J$46*100</f>
        <v>19.049043062200958</v>
      </c>
      <c r="L41" s="95">
        <v>76</v>
      </c>
      <c r="M41" s="62">
        <f t="shared" si="15"/>
        <v>16.814159292035399</v>
      </c>
      <c r="O41" s="57"/>
      <c r="P41" s="87"/>
      <c r="Q41" s="88"/>
      <c r="T41" s="59"/>
    </row>
    <row r="42" spans="1:20" ht="15" x14ac:dyDescent="0.2">
      <c r="A42" s="51"/>
      <c r="B42" s="74">
        <f t="shared" si="13"/>
        <v>10</v>
      </c>
      <c r="C42" s="75" t="s">
        <v>43</v>
      </c>
      <c r="D42" s="81">
        <v>475770121</v>
      </c>
      <c r="E42" s="77"/>
      <c r="F42" s="81">
        <v>828027771</v>
      </c>
      <c r="G42" s="77"/>
      <c r="H42" s="106">
        <f t="shared" si="14"/>
        <v>2.222017503458935E-2</v>
      </c>
      <c r="I42" s="106">
        <f t="shared" si="11"/>
        <v>0.24410299742247007</v>
      </c>
      <c r="J42" s="44">
        <v>440</v>
      </c>
      <c r="K42" s="62">
        <f t="shared" si="12"/>
        <v>6.5789473684210522</v>
      </c>
      <c r="L42" s="95">
        <v>35</v>
      </c>
      <c r="M42" s="62">
        <f t="shared" si="15"/>
        <v>7.7433628318584065</v>
      </c>
      <c r="O42" s="57"/>
      <c r="P42" s="111"/>
      <c r="Q42" s="110"/>
      <c r="T42" s="59"/>
    </row>
    <row r="43" spans="1:20" ht="15" x14ac:dyDescent="0.2">
      <c r="A43" s="51"/>
      <c r="B43" s="74">
        <f t="shared" si="13"/>
        <v>11</v>
      </c>
      <c r="C43" s="75" t="s">
        <v>17</v>
      </c>
      <c r="D43" s="67">
        <v>-68577248.500000238</v>
      </c>
      <c r="E43" s="77"/>
      <c r="F43" s="67">
        <v>247912438.65999991</v>
      </c>
      <c r="G43" s="77"/>
      <c r="H43" s="106">
        <f t="shared" si="14"/>
        <v>-3.8300349855927172E-3</v>
      </c>
      <c r="I43" s="106">
        <f t="shared" si="11"/>
        <v>-2.8637513050170638E-2</v>
      </c>
      <c r="J43" s="44">
        <v>437</v>
      </c>
      <c r="K43" s="62">
        <f t="shared" si="12"/>
        <v>6.5340909090909092</v>
      </c>
      <c r="L43" s="95">
        <v>35</v>
      </c>
      <c r="M43" s="62">
        <f t="shared" si="15"/>
        <v>7.7433628318584065</v>
      </c>
      <c r="O43" s="57"/>
      <c r="Q43" s="115"/>
      <c r="T43" s="59"/>
    </row>
    <row r="44" spans="1:20" ht="15" x14ac:dyDescent="0.2">
      <c r="A44" s="52"/>
      <c r="B44" s="74">
        <f t="shared" si="13"/>
        <v>12</v>
      </c>
      <c r="C44" s="75" t="s">
        <v>18</v>
      </c>
      <c r="D44" s="81">
        <v>192889935.19180951</v>
      </c>
      <c r="E44" s="77"/>
      <c r="F44" s="81">
        <v>419538731.26198423</v>
      </c>
      <c r="G44" s="77"/>
      <c r="H44" s="106">
        <f t="shared" si="14"/>
        <v>1.4154296230621283E-2</v>
      </c>
      <c r="I44" s="106">
        <f t="shared" si="11"/>
        <v>0.16382996047376411</v>
      </c>
      <c r="J44" s="44">
        <v>376</v>
      </c>
      <c r="K44" s="62">
        <f t="shared" si="12"/>
        <v>5.6220095693779903</v>
      </c>
      <c r="L44" s="95">
        <v>30</v>
      </c>
      <c r="M44" s="62">
        <f t="shared" si="15"/>
        <v>6.6371681415929213</v>
      </c>
      <c r="O44" s="57"/>
      <c r="Q44" s="110"/>
      <c r="T44" s="59"/>
    </row>
    <row r="45" spans="1:20" ht="15" x14ac:dyDescent="0.2">
      <c r="A45" s="53"/>
      <c r="B45" s="74">
        <f t="shared" si="13"/>
        <v>13</v>
      </c>
      <c r="C45" s="80" t="s">
        <v>19</v>
      </c>
      <c r="D45" s="126">
        <v>-28453813.233992942</v>
      </c>
      <c r="E45" s="120"/>
      <c r="F45" s="119">
        <v>672160.27999999642</v>
      </c>
      <c r="G45" s="77"/>
      <c r="H45" s="106">
        <f t="shared" si="14"/>
        <v>-1.3589145159076154E-2</v>
      </c>
      <c r="I45" s="106">
        <f t="shared" si="11"/>
        <v>-7.9876516552231963E-2</v>
      </c>
      <c r="J45" s="45">
        <v>75</v>
      </c>
      <c r="K45" s="62">
        <f t="shared" si="12"/>
        <v>1.1214114832535884</v>
      </c>
      <c r="L45" s="95">
        <v>6</v>
      </c>
      <c r="M45" s="62">
        <f t="shared" si="15"/>
        <v>1.3274336283185841</v>
      </c>
      <c r="N45" s="61"/>
      <c r="T45" s="59"/>
    </row>
    <row r="46" spans="1:20" ht="18" customHeight="1" thickBot="1" x14ac:dyDescent="0.25">
      <c r="A46" s="54"/>
      <c r="B46" s="1" t="s">
        <v>20</v>
      </c>
      <c r="C46" s="9"/>
      <c r="D46" s="66">
        <f>SUM(D33:D45)</f>
        <v>4306557177.9409218</v>
      </c>
      <c r="E46" s="78"/>
      <c r="F46" s="66">
        <f>SUM(F33:F45)</f>
        <v>9312875951.2564583</v>
      </c>
      <c r="G46" s="82"/>
      <c r="H46" s="79"/>
      <c r="I46" s="79"/>
      <c r="J46" s="46">
        <f>SUM(J33:J45)</f>
        <v>6688</v>
      </c>
      <c r="K46" s="117">
        <f>SUM(K33:K45)/100</f>
        <v>1</v>
      </c>
      <c r="L46" s="96">
        <f>SUM(L33:L45)</f>
        <v>452</v>
      </c>
      <c r="M46" s="118">
        <f>SUM(M33:M45)/100</f>
        <v>1.0000000000000002</v>
      </c>
      <c r="T46" s="59"/>
    </row>
    <row r="47" spans="1:20" ht="15" thickTop="1" x14ac:dyDescent="0.2">
      <c r="A47" s="8"/>
      <c r="D47" s="7"/>
      <c r="F47" s="7"/>
      <c r="G47" s="7"/>
      <c r="H47" s="7"/>
      <c r="I47" s="7"/>
      <c r="J47" s="7"/>
      <c r="K47" s="22"/>
      <c r="L47" s="93"/>
      <c r="T47" s="60"/>
    </row>
    <row r="48" spans="1:20" x14ac:dyDescent="0.2">
      <c r="A48" s="32" t="s">
        <v>30</v>
      </c>
      <c r="B48" s="33" t="s">
        <v>31</v>
      </c>
      <c r="D48" s="7"/>
      <c r="E48" s="7"/>
      <c r="F48" s="7"/>
      <c r="G48" s="7"/>
      <c r="H48" s="7"/>
      <c r="I48" s="7"/>
      <c r="J48" s="7"/>
      <c r="K48" s="7"/>
    </row>
    <row r="49" spans="1:13" x14ac:dyDescent="0.2">
      <c r="A49" s="23"/>
      <c r="B49" s="2"/>
      <c r="D49" s="7"/>
      <c r="E49" s="7"/>
      <c r="F49" s="7"/>
      <c r="G49" s="7"/>
      <c r="H49" s="11"/>
      <c r="I49" s="7"/>
      <c r="J49" s="7"/>
      <c r="K49" s="7"/>
    </row>
    <row r="50" spans="1:13" x14ac:dyDescent="0.2">
      <c r="B50" s="24" t="s">
        <v>28</v>
      </c>
      <c r="D50" s="7"/>
      <c r="E50" s="7"/>
      <c r="F50" s="25"/>
      <c r="G50" s="7"/>
      <c r="H50" s="7"/>
      <c r="I50" s="7"/>
      <c r="J50" s="7"/>
      <c r="K50" s="7"/>
    </row>
    <row r="51" spans="1:13" x14ac:dyDescent="0.2">
      <c r="A51" s="2"/>
      <c r="B51" s="26" t="s">
        <v>29</v>
      </c>
      <c r="D51" s="7"/>
      <c r="E51" s="27"/>
      <c r="F51" s="5"/>
      <c r="G51" s="7"/>
      <c r="H51" s="7"/>
      <c r="I51" s="7"/>
      <c r="J51" s="7"/>
      <c r="K51" s="27"/>
    </row>
    <row r="52" spans="1:13" x14ac:dyDescent="0.2">
      <c r="A52" s="2"/>
      <c r="B52" s="26" t="s">
        <v>41</v>
      </c>
      <c r="D52" s="7"/>
      <c r="E52" s="7"/>
      <c r="F52" s="27"/>
      <c r="G52" s="7"/>
      <c r="H52" s="7"/>
      <c r="I52" s="7"/>
      <c r="J52" s="7"/>
      <c r="K52" s="7"/>
    </row>
    <row r="53" spans="1:13" x14ac:dyDescent="0.2">
      <c r="B53" s="155" t="s">
        <v>49</v>
      </c>
      <c r="C53" s="6" t="s">
        <v>50</v>
      </c>
      <c r="D53" s="6"/>
      <c r="E53" s="7"/>
      <c r="F53" s="28"/>
      <c r="H53" s="7"/>
      <c r="I53" s="7"/>
      <c r="J53" s="7"/>
      <c r="K53" s="7"/>
    </row>
    <row r="54" spans="1:13" x14ac:dyDescent="0.2">
      <c r="D54" s="4"/>
      <c r="E54" s="7"/>
      <c r="F54" s="7"/>
      <c r="G54" s="7"/>
      <c r="H54" s="7"/>
      <c r="I54" s="7"/>
      <c r="J54" s="7"/>
      <c r="K54" s="7"/>
      <c r="M54" s="8"/>
    </row>
    <row r="55" spans="1:13" x14ac:dyDescent="0.2">
      <c r="D55" s="11"/>
      <c r="E55" s="11"/>
      <c r="F55" s="11"/>
      <c r="G55" s="7"/>
      <c r="H55" s="7"/>
      <c r="I55" s="7"/>
      <c r="J55" s="7"/>
      <c r="K55" s="7"/>
      <c r="L55" s="129"/>
      <c r="M55" s="41"/>
    </row>
    <row r="56" spans="1:13" x14ac:dyDescent="0.2">
      <c r="D56" s="11"/>
      <c r="E56" s="11"/>
      <c r="F56" s="7"/>
      <c r="G56" s="7"/>
      <c r="H56" s="7"/>
      <c r="I56" s="7"/>
      <c r="J56" s="7"/>
      <c r="K56" s="7"/>
      <c r="L56" s="88"/>
      <c r="M56" s="36"/>
    </row>
    <row r="57" spans="1:13" x14ac:dyDescent="0.2">
      <c r="D57" s="11"/>
      <c r="E57" s="11"/>
      <c r="F57" s="28"/>
      <c r="G57" s="7"/>
      <c r="H57" s="7"/>
      <c r="I57" s="7"/>
      <c r="J57" s="7"/>
      <c r="K57" s="7"/>
      <c r="L57" s="105"/>
    </row>
    <row r="58" spans="1:13" x14ac:dyDescent="0.2">
      <c r="D58" s="11"/>
      <c r="E58" s="11"/>
      <c r="F58" s="29"/>
      <c r="G58" s="7"/>
      <c r="H58" s="7"/>
      <c r="I58" s="7"/>
      <c r="J58" s="7"/>
      <c r="K58" s="7"/>
      <c r="L58" s="105"/>
    </row>
    <row r="59" spans="1:13" x14ac:dyDescent="0.2">
      <c r="D59" s="11"/>
      <c r="E59" s="11"/>
      <c r="H59" s="7"/>
      <c r="I59" s="7"/>
      <c r="J59" s="7"/>
      <c r="K59" s="7"/>
      <c r="L59" s="110"/>
    </row>
    <row r="60" spans="1:13" x14ac:dyDescent="0.2">
      <c r="D60" s="11"/>
      <c r="E60" s="11"/>
      <c r="H60" s="7"/>
      <c r="I60" s="7"/>
      <c r="J60" s="7"/>
      <c r="K60" s="7"/>
      <c r="L60" s="103"/>
      <c r="M60" s="8"/>
    </row>
    <row r="61" spans="1:13" x14ac:dyDescent="0.2">
      <c r="D61" s="11"/>
      <c r="E61" s="11"/>
      <c r="H61" s="7"/>
      <c r="I61" s="7"/>
      <c r="J61" s="7"/>
      <c r="K61" s="7"/>
      <c r="M61" s="41"/>
    </row>
    <row r="62" spans="1:13" x14ac:dyDescent="0.2">
      <c r="D62" s="11"/>
      <c r="E62" s="11"/>
      <c r="H62" s="7"/>
      <c r="I62" s="7"/>
      <c r="J62" s="7"/>
      <c r="K62" s="7"/>
    </row>
    <row r="63" spans="1:13" x14ac:dyDescent="0.2">
      <c r="D63" s="11"/>
      <c r="E63" s="11"/>
      <c r="H63" s="7"/>
      <c r="I63" s="7"/>
      <c r="J63" s="7"/>
      <c r="K63" s="7"/>
    </row>
    <row r="64" spans="1:13" x14ac:dyDescent="0.2">
      <c r="E64" s="11"/>
      <c r="H64" s="7"/>
      <c r="I64" s="7"/>
      <c r="J64" s="7"/>
      <c r="K64" s="7"/>
    </row>
    <row r="65" spans="4:14" x14ac:dyDescent="0.2">
      <c r="E65" s="11"/>
      <c r="H65" s="7"/>
      <c r="I65" s="7"/>
      <c r="J65" s="7"/>
      <c r="K65" s="7"/>
    </row>
    <row r="66" spans="4:14" x14ac:dyDescent="0.2">
      <c r="E66" s="11"/>
      <c r="H66" s="7"/>
      <c r="I66" s="7"/>
      <c r="J66" s="7"/>
      <c r="K66" s="7"/>
    </row>
    <row r="67" spans="4:14" x14ac:dyDescent="0.2">
      <c r="E67" s="11"/>
      <c r="H67" s="7"/>
      <c r="I67" s="7"/>
      <c r="J67" s="7"/>
      <c r="K67" s="7"/>
    </row>
    <row r="68" spans="4:14" x14ac:dyDescent="0.2">
      <c r="D68" s="11"/>
      <c r="E68" s="11"/>
      <c r="H68" s="7"/>
      <c r="I68" s="7"/>
      <c r="J68" s="7"/>
      <c r="K68" s="7"/>
    </row>
    <row r="69" spans="4:14" x14ac:dyDescent="0.2">
      <c r="D69" s="11"/>
      <c r="E69" s="11"/>
      <c r="H69" s="7"/>
      <c r="I69" s="7"/>
      <c r="J69" s="7"/>
      <c r="K69" s="7"/>
    </row>
    <row r="70" spans="4:14" x14ac:dyDescent="0.2">
      <c r="D70" s="11"/>
      <c r="E70" s="11"/>
      <c r="H70" s="7"/>
      <c r="I70" s="7"/>
      <c r="J70" s="7"/>
      <c r="K70" s="7"/>
    </row>
    <row r="71" spans="4:14" x14ac:dyDescent="0.2">
      <c r="D71" s="11"/>
      <c r="E71" s="11"/>
      <c r="H71" s="7"/>
      <c r="I71" s="7"/>
      <c r="J71" s="7"/>
      <c r="K71" s="7"/>
    </row>
    <row r="72" spans="4:14" x14ac:dyDescent="0.2">
      <c r="D72" s="11"/>
      <c r="E72" s="11"/>
      <c r="H72" s="7"/>
      <c r="I72" s="7"/>
      <c r="J72" s="7"/>
      <c r="K72" s="7"/>
    </row>
    <row r="73" spans="4:14" x14ac:dyDescent="0.2">
      <c r="D73" s="11"/>
      <c r="E73" s="11"/>
      <c r="H73" s="7"/>
      <c r="I73" s="7"/>
      <c r="J73" s="7"/>
      <c r="K73" s="7"/>
    </row>
    <row r="74" spans="4:14" x14ac:dyDescent="0.2">
      <c r="D74" s="11"/>
      <c r="E74" s="11"/>
      <c r="H74" s="7"/>
      <c r="I74" s="7"/>
      <c r="J74" s="7"/>
      <c r="K74" s="7"/>
    </row>
    <row r="75" spans="4:14" x14ac:dyDescent="0.2">
      <c r="D75" s="11"/>
      <c r="E75" s="11"/>
      <c r="H75" s="7"/>
      <c r="I75" s="7"/>
      <c r="J75" s="7"/>
      <c r="K75" s="7"/>
      <c r="N75" s="5"/>
    </row>
    <row r="76" spans="4:14" x14ac:dyDescent="0.2">
      <c r="D76" s="7"/>
      <c r="E76" s="7"/>
      <c r="H76" s="7"/>
      <c r="I76" s="7"/>
      <c r="J76" s="7"/>
      <c r="K76" s="7"/>
      <c r="N76" s="5"/>
    </row>
    <row r="77" spans="4:14" x14ac:dyDescent="0.2">
      <c r="D77" s="7"/>
      <c r="E77" s="7"/>
      <c r="H77" s="7"/>
      <c r="I77" s="7"/>
      <c r="J77" s="7"/>
      <c r="K77" s="7"/>
      <c r="N77" s="5"/>
    </row>
    <row r="78" spans="4:14" x14ac:dyDescent="0.2">
      <c r="D78" s="7"/>
      <c r="E78" s="7"/>
      <c r="H78" s="7"/>
      <c r="I78" s="7"/>
      <c r="J78" s="7"/>
      <c r="K78" s="7"/>
      <c r="N78" s="5"/>
    </row>
    <row r="79" spans="4:14" x14ac:dyDescent="0.2">
      <c r="D79" s="7"/>
      <c r="E79" s="7"/>
      <c r="H79" s="7"/>
      <c r="I79" s="7"/>
      <c r="J79" s="7"/>
      <c r="K79" s="7"/>
      <c r="N79" s="5"/>
    </row>
    <row r="80" spans="4:14" x14ac:dyDescent="0.2">
      <c r="D80" s="7"/>
      <c r="E80" s="7"/>
      <c r="H80" s="7"/>
      <c r="I80" s="7"/>
      <c r="J80" s="7"/>
      <c r="K80" s="7"/>
      <c r="N80" s="5"/>
    </row>
    <row r="81" spans="4:14" x14ac:dyDescent="0.2">
      <c r="D81" s="7"/>
      <c r="E81" s="7"/>
      <c r="H81" s="7"/>
      <c r="I81" s="7"/>
      <c r="J81" s="7"/>
      <c r="K81" s="7"/>
      <c r="N81" s="5"/>
    </row>
    <row r="82" spans="4:14" x14ac:dyDescent="0.2">
      <c r="D82" s="7"/>
      <c r="E82" s="7"/>
      <c r="H82" s="7"/>
      <c r="I82" s="7"/>
      <c r="J82" s="7"/>
      <c r="K82" s="7"/>
      <c r="N82" s="5"/>
    </row>
    <row r="83" spans="4:14" x14ac:dyDescent="0.2">
      <c r="D83" s="7"/>
      <c r="E83" s="7"/>
      <c r="H83" s="7"/>
      <c r="I83" s="7"/>
      <c r="J83" s="7"/>
      <c r="K83" s="7"/>
      <c r="N83" s="5"/>
    </row>
    <row r="84" spans="4:14" x14ac:dyDescent="0.2">
      <c r="D84" s="7"/>
      <c r="E84" s="7"/>
      <c r="I84" s="7"/>
      <c r="J84" s="7"/>
      <c r="K84" s="7"/>
      <c r="N84" s="5"/>
    </row>
    <row r="85" spans="4:14" x14ac:dyDescent="0.2">
      <c r="D85" s="7"/>
      <c r="E85" s="7"/>
      <c r="I85" s="7"/>
      <c r="J85" s="7"/>
      <c r="K85" s="7"/>
      <c r="N85" s="5"/>
    </row>
    <row r="86" spans="4:14" x14ac:dyDescent="0.2">
      <c r="D86" s="7"/>
      <c r="E86" s="7"/>
      <c r="I86" s="7"/>
      <c r="J86" s="7"/>
      <c r="K86" s="7"/>
      <c r="N86" s="5"/>
    </row>
    <row r="87" spans="4:14" x14ac:dyDescent="0.2">
      <c r="D87" s="7"/>
      <c r="E87" s="7"/>
      <c r="I87" s="7"/>
      <c r="J87" s="7"/>
      <c r="K87" s="7"/>
      <c r="N87" s="5"/>
    </row>
    <row r="88" spans="4:14" x14ac:dyDescent="0.2">
      <c r="D88" s="7"/>
      <c r="E88" s="7"/>
      <c r="I88" s="7"/>
      <c r="J88" s="7"/>
      <c r="K88" s="7"/>
      <c r="N88" s="5"/>
    </row>
    <row r="89" spans="4:14" x14ac:dyDescent="0.2">
      <c r="D89" s="7"/>
      <c r="E89" s="7"/>
      <c r="I89" s="7"/>
      <c r="J89" s="7"/>
      <c r="K89" s="7"/>
      <c r="N89" s="5"/>
    </row>
    <row r="90" spans="4:14" x14ac:dyDescent="0.2">
      <c r="D90" s="7"/>
      <c r="E90" s="7"/>
      <c r="I90" s="7"/>
      <c r="J90" s="7"/>
      <c r="K90" s="7"/>
      <c r="N90" s="5"/>
    </row>
    <row r="91" spans="4:14" x14ac:dyDescent="0.2">
      <c r="D91" s="7"/>
      <c r="E91" s="7"/>
      <c r="I91" s="7"/>
      <c r="J91" s="7"/>
      <c r="K91" s="7"/>
      <c r="N91" s="37"/>
    </row>
    <row r="92" spans="4:14" x14ac:dyDescent="0.2">
      <c r="D92" s="7"/>
      <c r="E92" s="7"/>
      <c r="I92" s="7"/>
      <c r="J92" s="7"/>
      <c r="K92" s="7"/>
    </row>
    <row r="93" spans="4:14" x14ac:dyDescent="0.2">
      <c r="D93" s="7"/>
      <c r="E93" s="7"/>
      <c r="I93" s="7"/>
      <c r="J93" s="7"/>
      <c r="K93" s="7"/>
      <c r="L93" s="7"/>
    </row>
    <row r="94" spans="4:14" x14ac:dyDescent="0.2">
      <c r="D94" s="7"/>
      <c r="E94" s="7"/>
      <c r="I94" s="7"/>
      <c r="J94" s="7"/>
      <c r="K94" s="7"/>
      <c r="L94" s="5"/>
    </row>
    <row r="95" spans="4:14" x14ac:dyDescent="0.2">
      <c r="D95" s="7"/>
      <c r="E95" s="7"/>
      <c r="I95" s="7"/>
      <c r="J95" s="7"/>
      <c r="K95" s="7"/>
      <c r="L95" s="5"/>
    </row>
    <row r="96" spans="4:14" x14ac:dyDescent="0.2">
      <c r="D96" s="7"/>
      <c r="E96" s="7"/>
      <c r="I96" s="7"/>
      <c r="J96" s="7"/>
      <c r="K96" s="7"/>
    </row>
    <row r="97" spans="4:11" x14ac:dyDescent="0.2">
      <c r="D97" s="7"/>
      <c r="E97" s="7"/>
      <c r="F97" s="7"/>
      <c r="G97" s="7"/>
      <c r="I97" s="7"/>
      <c r="J97" s="7"/>
      <c r="K97" s="7"/>
    </row>
    <row r="98" spans="4:11" x14ac:dyDescent="0.2">
      <c r="D98" s="7"/>
      <c r="E98" s="7"/>
      <c r="F98" s="7"/>
      <c r="G98" s="7"/>
      <c r="I98" s="7"/>
      <c r="J98" s="7"/>
      <c r="K98" s="7"/>
    </row>
    <row r="99" spans="4:11" x14ac:dyDescent="0.2">
      <c r="D99" s="7"/>
      <c r="E99" s="7"/>
      <c r="F99" s="7"/>
      <c r="G99" s="7"/>
      <c r="I99" s="7"/>
      <c r="J99" s="7"/>
      <c r="K99" s="7"/>
    </row>
    <row r="100" spans="4:11" x14ac:dyDescent="0.2">
      <c r="D100" s="7"/>
      <c r="E100" s="7"/>
      <c r="F100" s="7"/>
      <c r="G100" s="7"/>
      <c r="I100" s="7"/>
      <c r="J100" s="7"/>
      <c r="K100" s="7"/>
    </row>
    <row r="101" spans="4:11" x14ac:dyDescent="0.2">
      <c r="D101" s="7"/>
      <c r="E101" s="7"/>
      <c r="H101" s="7"/>
      <c r="I101" s="7"/>
      <c r="J101" s="7"/>
      <c r="K101" s="7"/>
    </row>
    <row r="102" spans="4:11" x14ac:dyDescent="0.2">
      <c r="D102" s="7"/>
      <c r="E102" s="7"/>
      <c r="H102" s="27"/>
      <c r="I102" s="7"/>
      <c r="J102" s="7"/>
      <c r="K102" s="7"/>
    </row>
    <row r="103" spans="4:11" x14ac:dyDescent="0.2">
      <c r="D103" s="7"/>
      <c r="E103" s="7"/>
      <c r="H103" s="27"/>
      <c r="I103" s="7"/>
      <c r="J103" s="7"/>
      <c r="K103" s="7"/>
    </row>
    <row r="104" spans="4:11" x14ac:dyDescent="0.2">
      <c r="D104" s="7"/>
      <c r="E104" s="7"/>
      <c r="H104" s="27"/>
      <c r="I104" s="7"/>
      <c r="J104" s="7"/>
      <c r="K104" s="7"/>
    </row>
    <row r="105" spans="4:11" x14ac:dyDescent="0.2">
      <c r="D105" s="7"/>
      <c r="E105" s="7"/>
      <c r="H105" s="27"/>
      <c r="I105" s="7"/>
      <c r="J105" s="7"/>
      <c r="K105" s="7"/>
    </row>
    <row r="106" spans="4:11" x14ac:dyDescent="0.2">
      <c r="D106" s="7"/>
      <c r="E106" s="7"/>
      <c r="H106" s="27"/>
      <c r="I106" s="7"/>
      <c r="J106" s="7"/>
      <c r="K106" s="7"/>
    </row>
    <row r="107" spans="4:11" x14ac:dyDescent="0.2">
      <c r="D107" s="7"/>
      <c r="E107" s="7"/>
      <c r="H107" s="5"/>
      <c r="I107" s="7"/>
      <c r="J107" s="7"/>
      <c r="K107" s="7"/>
    </row>
    <row r="108" spans="4:11" x14ac:dyDescent="0.2">
      <c r="D108" s="7"/>
      <c r="E108" s="7"/>
    </row>
    <row r="109" spans="4:11" x14ac:dyDescent="0.2">
      <c r="D109" s="7"/>
      <c r="E109" s="7"/>
    </row>
    <row r="110" spans="4:11" x14ac:dyDescent="0.2">
      <c r="D110" s="7"/>
      <c r="E110" s="7"/>
    </row>
    <row r="111" spans="4:11" x14ac:dyDescent="0.2">
      <c r="D111" s="7"/>
      <c r="E111" s="7"/>
    </row>
    <row r="112" spans="4:11" x14ac:dyDescent="0.2">
      <c r="D112" s="7"/>
      <c r="E112" s="7"/>
    </row>
    <row r="113" spans="4:11" x14ac:dyDescent="0.2">
      <c r="D113" s="7"/>
      <c r="E113" s="7"/>
    </row>
    <row r="114" spans="4:11" x14ac:dyDescent="0.2">
      <c r="D114" s="7"/>
      <c r="E114" s="7"/>
    </row>
    <row r="115" spans="4:11" x14ac:dyDescent="0.2">
      <c r="D115" s="7"/>
      <c r="E115" s="7"/>
    </row>
    <row r="116" spans="4:11" x14ac:dyDescent="0.2">
      <c r="D116" s="7"/>
      <c r="E116" s="7"/>
    </row>
    <row r="117" spans="4:11" x14ac:dyDescent="0.2">
      <c r="D117" s="7"/>
      <c r="E117" s="7"/>
    </row>
    <row r="118" spans="4:11" x14ac:dyDescent="0.2">
      <c r="D118" s="7"/>
      <c r="E118" s="7"/>
    </row>
    <row r="119" spans="4:11" x14ac:dyDescent="0.2">
      <c r="D119" s="7"/>
      <c r="E119" s="7"/>
    </row>
    <row r="120" spans="4:11" ht="15" x14ac:dyDescent="0.2">
      <c r="D120" s="7"/>
      <c r="E120" s="7"/>
      <c r="F120" s="131"/>
      <c r="G120" s="131"/>
    </row>
    <row r="121" spans="4:11" x14ac:dyDescent="0.2">
      <c r="D121" s="7"/>
      <c r="E121" s="7"/>
      <c r="F121" s="7"/>
      <c r="G121" s="7"/>
    </row>
    <row r="122" spans="4:11" x14ac:dyDescent="0.2">
      <c r="D122" s="7"/>
      <c r="E122" s="7"/>
      <c r="F122" s="5"/>
      <c r="G122" s="38"/>
      <c r="H122" s="58"/>
    </row>
    <row r="123" spans="4:11" x14ac:dyDescent="0.2">
      <c r="D123" s="7"/>
      <c r="E123" s="7"/>
      <c r="F123" s="5"/>
      <c r="G123" s="38"/>
      <c r="H123" s="58"/>
    </row>
    <row r="124" spans="4:11" x14ac:dyDescent="0.2">
      <c r="D124" s="7"/>
      <c r="E124" s="7"/>
      <c r="F124" s="5"/>
      <c r="G124" s="38"/>
      <c r="H124" s="58"/>
    </row>
    <row r="125" spans="4:11" x14ac:dyDescent="0.2">
      <c r="D125" s="7"/>
      <c r="E125" s="7"/>
      <c r="F125" s="5"/>
      <c r="G125" s="38"/>
      <c r="H125" s="58"/>
    </row>
    <row r="126" spans="4:11" x14ac:dyDescent="0.2">
      <c r="D126" s="7"/>
      <c r="E126" s="7"/>
      <c r="F126" s="5"/>
      <c r="G126" s="38"/>
      <c r="H126" s="58"/>
      <c r="I126" s="7"/>
      <c r="J126" s="7"/>
      <c r="K126" s="7"/>
    </row>
    <row r="127" spans="4:11" x14ac:dyDescent="0.2">
      <c r="D127" s="7"/>
      <c r="E127" s="7"/>
      <c r="F127" s="5"/>
      <c r="G127" s="38"/>
      <c r="H127" s="58"/>
      <c r="I127" s="7"/>
      <c r="J127" s="7"/>
      <c r="K127" s="7"/>
    </row>
    <row r="128" spans="4:11" x14ac:dyDescent="0.2">
      <c r="D128" s="7"/>
      <c r="E128" s="7"/>
      <c r="F128" s="5"/>
      <c r="G128" s="38"/>
      <c r="H128" s="58"/>
      <c r="I128" s="7"/>
      <c r="J128" s="7"/>
      <c r="K128" s="7"/>
    </row>
    <row r="129" spans="4:11" x14ac:dyDescent="0.2">
      <c r="D129" s="7"/>
      <c r="E129" s="7"/>
      <c r="F129" s="5"/>
      <c r="G129" s="38"/>
      <c r="H129" s="58"/>
      <c r="I129" s="7"/>
      <c r="J129" s="7"/>
      <c r="K129" s="7"/>
    </row>
    <row r="130" spans="4:11" x14ac:dyDescent="0.2">
      <c r="D130" s="7"/>
      <c r="E130" s="7"/>
      <c r="F130" s="5"/>
      <c r="G130" s="38"/>
      <c r="H130" s="58"/>
      <c r="I130" s="7"/>
      <c r="J130" s="7"/>
      <c r="K130" s="7"/>
    </row>
    <row r="131" spans="4:11" x14ac:dyDescent="0.2">
      <c r="D131" s="7"/>
      <c r="E131" s="7"/>
      <c r="F131" s="5"/>
      <c r="G131" s="38"/>
      <c r="H131" s="58"/>
      <c r="J131" s="3"/>
      <c r="K131" s="7"/>
    </row>
    <row r="132" spans="4:11" x14ac:dyDescent="0.2">
      <c r="D132" s="7"/>
      <c r="E132" s="7"/>
      <c r="F132" s="5"/>
      <c r="G132" s="38"/>
      <c r="H132" s="58"/>
      <c r="J132" s="5"/>
      <c r="K132" s="7"/>
    </row>
    <row r="133" spans="4:11" x14ac:dyDescent="0.2">
      <c r="D133" s="7"/>
      <c r="E133" s="7"/>
      <c r="F133" s="5"/>
      <c r="G133" s="38"/>
      <c r="H133" s="58"/>
      <c r="J133" s="5"/>
      <c r="K133" s="7"/>
    </row>
    <row r="134" spans="4:11" x14ac:dyDescent="0.2">
      <c r="D134" s="7"/>
      <c r="E134" s="7"/>
      <c r="F134" s="5"/>
      <c r="G134" s="38"/>
      <c r="H134" s="58"/>
      <c r="J134" s="5"/>
      <c r="K134" s="7"/>
    </row>
    <row r="135" spans="4:11" x14ac:dyDescent="0.2">
      <c r="D135" s="7"/>
      <c r="E135" s="7"/>
      <c r="F135" s="5"/>
      <c r="G135" s="38"/>
      <c r="H135" s="58"/>
      <c r="J135" s="5"/>
      <c r="K135" s="7"/>
    </row>
    <row r="136" spans="4:11" x14ac:dyDescent="0.2">
      <c r="D136" s="7"/>
      <c r="E136" s="7"/>
      <c r="F136" s="5"/>
      <c r="G136" s="38"/>
      <c r="H136" s="58"/>
      <c r="J136" s="5"/>
      <c r="K136" s="7"/>
    </row>
    <row r="137" spans="4:11" x14ac:dyDescent="0.2">
      <c r="D137" s="7"/>
      <c r="E137" s="7"/>
      <c r="F137" s="5"/>
      <c r="G137" s="38"/>
      <c r="H137" s="58"/>
      <c r="J137" s="5"/>
      <c r="K137" s="7"/>
    </row>
    <row r="138" spans="4:11" x14ac:dyDescent="0.2">
      <c r="D138" s="7"/>
      <c r="E138" s="7"/>
      <c r="F138" s="37"/>
      <c r="G138" s="39"/>
      <c r="H138" s="58"/>
      <c r="J138" s="5"/>
      <c r="K138" s="7"/>
    </row>
    <row r="139" spans="4:11" x14ac:dyDescent="0.2">
      <c r="D139" s="7"/>
      <c r="E139" s="7"/>
      <c r="F139" s="7"/>
      <c r="G139" s="7"/>
      <c r="H139" s="5"/>
      <c r="J139" s="5"/>
      <c r="K139" s="7"/>
    </row>
    <row r="140" spans="4:11" x14ac:dyDescent="0.2">
      <c r="D140" s="7"/>
      <c r="E140" s="7"/>
      <c r="F140" s="7"/>
      <c r="G140" s="7"/>
      <c r="H140" s="5"/>
      <c r="J140" s="5"/>
      <c r="K140" s="7"/>
    </row>
    <row r="141" spans="4:11" x14ac:dyDescent="0.2">
      <c r="D141" s="7"/>
      <c r="E141" s="7"/>
      <c r="F141" s="7"/>
      <c r="G141" s="7"/>
      <c r="H141" s="5"/>
      <c r="J141" s="5"/>
      <c r="K141" s="7"/>
    </row>
    <row r="142" spans="4:11" x14ac:dyDescent="0.2">
      <c r="D142" s="7"/>
      <c r="E142" s="7"/>
      <c r="F142" s="7"/>
      <c r="G142" s="7"/>
      <c r="H142" s="5"/>
      <c r="J142" s="5"/>
      <c r="K142" s="7"/>
    </row>
    <row r="143" spans="4:11" x14ac:dyDescent="0.2">
      <c r="D143" s="7"/>
      <c r="E143" s="7"/>
      <c r="F143" s="7"/>
      <c r="G143" s="7"/>
      <c r="H143" s="5"/>
      <c r="J143" s="5"/>
      <c r="K143" s="7"/>
    </row>
    <row r="144" spans="4:11" x14ac:dyDescent="0.2">
      <c r="D144" s="7"/>
      <c r="E144" s="7"/>
      <c r="F144" s="7"/>
      <c r="G144" s="7"/>
      <c r="H144" s="5"/>
      <c r="J144" s="5"/>
      <c r="K144" s="7"/>
    </row>
    <row r="145" spans="4:12" x14ac:dyDescent="0.2">
      <c r="D145" s="7"/>
      <c r="E145" s="7"/>
      <c r="F145" s="7"/>
      <c r="G145" s="7"/>
      <c r="H145" s="5"/>
      <c r="J145" s="5"/>
      <c r="K145" s="7"/>
    </row>
    <row r="146" spans="4:12" x14ac:dyDescent="0.2">
      <c r="D146" s="7"/>
      <c r="E146" s="7"/>
      <c r="F146" s="7"/>
      <c r="G146" s="7"/>
      <c r="H146" s="5"/>
      <c r="J146" s="5"/>
      <c r="K146" s="7"/>
    </row>
    <row r="147" spans="4:12" x14ac:dyDescent="0.2">
      <c r="D147" s="7"/>
      <c r="E147" s="7"/>
      <c r="F147" s="7"/>
      <c r="G147" s="7"/>
      <c r="H147" s="5"/>
      <c r="J147" s="5"/>
      <c r="K147" s="7"/>
    </row>
    <row r="148" spans="4:12" x14ac:dyDescent="0.2">
      <c r="D148" s="7"/>
      <c r="E148" s="7"/>
      <c r="F148" s="7"/>
      <c r="G148" s="7"/>
      <c r="H148" s="40"/>
      <c r="J148" s="40"/>
      <c r="K148" s="7"/>
    </row>
    <row r="149" spans="4:12" x14ac:dyDescent="0.2">
      <c r="D149" s="7"/>
      <c r="E149" s="7"/>
      <c r="F149" s="7"/>
      <c r="G149" s="7"/>
      <c r="H149" s="7"/>
      <c r="I149" s="7"/>
      <c r="J149" s="7"/>
      <c r="K149" s="7"/>
    </row>
    <row r="150" spans="4:12" ht="30" x14ac:dyDescent="0.2">
      <c r="D150" s="7"/>
      <c r="E150" s="7"/>
      <c r="F150" s="7"/>
      <c r="G150" s="7"/>
      <c r="H150" s="7"/>
      <c r="I150" s="7"/>
      <c r="J150" s="75" t="s">
        <v>32</v>
      </c>
      <c r="K150" s="7"/>
      <c r="L150" s="107">
        <v>9719848386.8866596</v>
      </c>
    </row>
    <row r="151" spans="4:12" ht="30" x14ac:dyDescent="0.2">
      <c r="D151" s="7"/>
      <c r="E151" s="7"/>
      <c r="F151" s="7"/>
      <c r="G151" s="7"/>
      <c r="H151" s="7"/>
      <c r="I151" s="7"/>
      <c r="J151" s="75" t="s">
        <v>36</v>
      </c>
      <c r="K151" s="7"/>
      <c r="L151" s="107">
        <v>9562349240.8642464</v>
      </c>
    </row>
    <row r="152" spans="4:12" ht="30" x14ac:dyDescent="0.2">
      <c r="D152" s="7"/>
      <c r="E152" s="7"/>
      <c r="F152" s="7"/>
      <c r="G152" s="7"/>
      <c r="H152" s="7"/>
      <c r="I152" s="7"/>
      <c r="J152" s="75" t="s">
        <v>12</v>
      </c>
      <c r="K152" s="7"/>
      <c r="L152" s="107">
        <v>48591453941.331589</v>
      </c>
    </row>
    <row r="153" spans="4:12" ht="15" x14ac:dyDescent="0.2">
      <c r="D153" s="7"/>
      <c r="E153" s="7"/>
      <c r="F153" s="7"/>
      <c r="G153" s="7"/>
      <c r="H153" s="7"/>
      <c r="I153" s="7"/>
      <c r="J153" s="75" t="s">
        <v>13</v>
      </c>
      <c r="K153" s="7"/>
      <c r="L153" s="107">
        <v>16933694231.498964</v>
      </c>
    </row>
    <row r="154" spans="4:12" ht="15" x14ac:dyDescent="0.2">
      <c r="D154" s="7"/>
      <c r="E154" s="7"/>
      <c r="F154" s="7"/>
      <c r="G154" s="7"/>
      <c r="H154" s="7"/>
      <c r="I154" s="7"/>
      <c r="J154" s="75" t="s">
        <v>34</v>
      </c>
      <c r="K154" s="7"/>
      <c r="L154" s="107">
        <v>3671574547.9577236</v>
      </c>
    </row>
    <row r="155" spans="4:12" ht="30" x14ac:dyDescent="0.2">
      <c r="D155" s="7"/>
      <c r="E155" s="7"/>
      <c r="F155" s="7"/>
      <c r="G155" s="7"/>
      <c r="H155" s="7"/>
      <c r="I155" s="7"/>
      <c r="J155" s="75" t="s">
        <v>15</v>
      </c>
      <c r="K155" s="7"/>
      <c r="L155" s="107">
        <v>1268852440.4691844</v>
      </c>
    </row>
    <row r="156" spans="4:12" ht="30" x14ac:dyDescent="0.2">
      <c r="D156" s="7"/>
      <c r="E156" s="7"/>
      <c r="F156" s="7"/>
      <c r="G156" s="7"/>
      <c r="H156" s="7"/>
      <c r="I156" s="7"/>
      <c r="J156" s="75" t="s">
        <v>14</v>
      </c>
      <c r="K156" s="7"/>
      <c r="L156" s="107">
        <v>20880691679.089859</v>
      </c>
    </row>
    <row r="157" spans="4:12" ht="15" x14ac:dyDescent="0.2">
      <c r="D157" s="7"/>
      <c r="E157" s="7"/>
      <c r="F157" s="7"/>
      <c r="G157" s="7"/>
      <c r="H157" s="7"/>
      <c r="I157" s="7"/>
      <c r="J157" s="75" t="s">
        <v>16</v>
      </c>
      <c r="K157" s="7"/>
      <c r="L157" s="107">
        <v>3076532791.6600008</v>
      </c>
    </row>
    <row r="158" spans="4:12" ht="30" x14ac:dyDescent="0.2">
      <c r="D158" s="7"/>
      <c r="E158" s="7"/>
      <c r="F158" s="7"/>
      <c r="G158" s="7"/>
      <c r="H158" s="7"/>
      <c r="I158" s="7"/>
      <c r="J158" s="75" t="s">
        <v>35</v>
      </c>
      <c r="K158" s="7"/>
      <c r="L158" s="107">
        <v>27956448634.9618</v>
      </c>
    </row>
    <row r="159" spans="4:12" ht="15" x14ac:dyDescent="0.2">
      <c r="D159" s="7"/>
      <c r="E159" s="7"/>
      <c r="F159" s="7"/>
      <c r="G159" s="7"/>
      <c r="H159" s="7"/>
      <c r="I159" s="7"/>
      <c r="J159" s="75" t="s">
        <v>43</v>
      </c>
      <c r="K159" s="7"/>
      <c r="L159" s="107">
        <f>'[4]BSH Adj'!$G$71*1000</f>
        <v>7950868420.7744732</v>
      </c>
    </row>
    <row r="160" spans="4:12" ht="15" x14ac:dyDescent="0.2">
      <c r="D160" s="7"/>
      <c r="E160" s="7"/>
      <c r="F160" s="7"/>
      <c r="G160" s="7"/>
      <c r="H160" s="7"/>
      <c r="I160" s="7"/>
      <c r="J160" s="75" t="s">
        <v>17</v>
      </c>
      <c r="K160" s="7"/>
      <c r="L160" s="107">
        <v>9643465919.3875389</v>
      </c>
    </row>
    <row r="161" spans="4:12" ht="15" x14ac:dyDescent="0.2">
      <c r="D161" s="7"/>
      <c r="E161" s="7"/>
      <c r="F161" s="7"/>
      <c r="G161" s="7"/>
      <c r="H161" s="7"/>
      <c r="I161" s="7"/>
      <c r="J161" s="75" t="s">
        <v>18</v>
      </c>
      <c r="K161" s="7"/>
      <c r="L161" s="107">
        <v>4676392775.270936</v>
      </c>
    </row>
    <row r="162" spans="4:12" ht="30" x14ac:dyDescent="0.2">
      <c r="D162" s="7"/>
      <c r="E162" s="7"/>
      <c r="F162" s="7"/>
      <c r="G162" s="7"/>
      <c r="H162" s="7"/>
      <c r="I162" s="7"/>
      <c r="J162" s="116" t="s">
        <v>19</v>
      </c>
      <c r="K162" s="7"/>
      <c r="L162" s="107">
        <f>1429946.97351399*1000</f>
        <v>1429946973.5139899</v>
      </c>
    </row>
    <row r="163" spans="4:12" x14ac:dyDescent="0.2">
      <c r="D163" s="7"/>
      <c r="E163" s="7"/>
      <c r="F163" s="7"/>
      <c r="G163" s="7"/>
      <c r="H163" s="7"/>
      <c r="I163" s="7"/>
      <c r="J163" s="7"/>
      <c r="K163" s="7"/>
    </row>
    <row r="164" spans="4:12" x14ac:dyDescent="0.2">
      <c r="D164" s="7"/>
      <c r="E164" s="7"/>
      <c r="F164" s="7"/>
      <c r="G164" s="7"/>
      <c r="H164" s="7"/>
      <c r="I164" s="7"/>
      <c r="J164" s="7"/>
      <c r="K164" s="7"/>
      <c r="L164" s="23"/>
    </row>
    <row r="165" spans="4:12" x14ac:dyDescent="0.2">
      <c r="D165" s="7"/>
      <c r="E165" s="7"/>
      <c r="F165" s="7"/>
      <c r="G165" s="7"/>
      <c r="H165" s="7"/>
      <c r="I165" s="7"/>
      <c r="J165" s="7"/>
      <c r="K165" s="7"/>
      <c r="L165" s="8"/>
    </row>
    <row r="166" spans="4:12" x14ac:dyDescent="0.2">
      <c r="D166" s="7"/>
      <c r="E166" s="7"/>
      <c r="F166" s="7"/>
      <c r="G166" s="7"/>
      <c r="H166" s="7"/>
      <c r="I166" s="7"/>
      <c r="J166" s="7"/>
      <c r="K166" s="7"/>
      <c r="L166" s="8"/>
    </row>
    <row r="167" spans="4:12" x14ac:dyDescent="0.2">
      <c r="D167" s="7"/>
      <c r="E167" s="7"/>
      <c r="F167" s="7"/>
      <c r="G167" s="7"/>
      <c r="H167" s="7"/>
      <c r="I167" s="7"/>
      <c r="J167" s="7"/>
      <c r="K167" s="7"/>
    </row>
    <row r="168" spans="4:12" x14ac:dyDescent="0.2">
      <c r="D168" s="7"/>
      <c r="E168" s="7"/>
      <c r="F168" s="7"/>
      <c r="G168" s="7"/>
      <c r="H168" s="7"/>
      <c r="I168" s="7"/>
      <c r="J168" s="7"/>
      <c r="K168" s="7"/>
    </row>
    <row r="169" spans="4:12" x14ac:dyDescent="0.2">
      <c r="D169" s="7"/>
      <c r="E169" s="7"/>
      <c r="F169" s="7"/>
      <c r="G169" s="7"/>
      <c r="H169" s="7"/>
      <c r="I169" s="7"/>
      <c r="J169" s="7"/>
      <c r="K169" s="7"/>
    </row>
    <row r="170" spans="4:12" x14ac:dyDescent="0.2">
      <c r="D170" s="7"/>
      <c r="E170" s="7"/>
      <c r="F170" s="7"/>
      <c r="G170" s="7"/>
      <c r="H170" s="7"/>
      <c r="I170" s="7"/>
      <c r="J170" s="7"/>
      <c r="K170" s="7"/>
    </row>
    <row r="171" spans="4:12" x14ac:dyDescent="0.2">
      <c r="D171" s="7"/>
      <c r="E171" s="7"/>
      <c r="F171" s="7"/>
      <c r="G171" s="7"/>
      <c r="H171" s="7"/>
      <c r="I171" s="7"/>
      <c r="J171" s="7"/>
      <c r="K171" s="7"/>
    </row>
    <row r="172" spans="4:12" x14ac:dyDescent="0.2">
      <c r="D172" s="7"/>
      <c r="E172" s="7"/>
      <c r="F172" s="7"/>
      <c r="G172" s="7"/>
      <c r="H172" s="7"/>
      <c r="I172" s="7"/>
      <c r="J172" s="7"/>
      <c r="K172" s="7"/>
    </row>
    <row r="173" spans="4:12" x14ac:dyDescent="0.2">
      <c r="D173" s="7"/>
      <c r="E173" s="7"/>
      <c r="F173" s="7"/>
      <c r="G173" s="7"/>
      <c r="H173" s="7"/>
      <c r="I173" s="7"/>
      <c r="J173" s="7"/>
      <c r="K173" s="7"/>
    </row>
    <row r="174" spans="4:12" x14ac:dyDescent="0.2">
      <c r="D174" s="7"/>
      <c r="E174" s="7"/>
      <c r="F174" s="7"/>
      <c r="G174" s="7"/>
      <c r="H174" s="7"/>
      <c r="I174" s="7"/>
      <c r="J174" s="7"/>
      <c r="K174" s="7"/>
    </row>
    <row r="175" spans="4:12" x14ac:dyDescent="0.2">
      <c r="D175" s="7"/>
      <c r="E175" s="7"/>
      <c r="F175" s="7"/>
      <c r="G175" s="7"/>
      <c r="H175" s="7"/>
      <c r="I175" s="7"/>
      <c r="J175" s="7"/>
      <c r="K175" s="7"/>
    </row>
    <row r="176" spans="4:12" x14ac:dyDescent="0.2">
      <c r="D176" s="7"/>
      <c r="E176" s="7"/>
      <c r="F176" s="7"/>
      <c r="G176" s="7"/>
      <c r="H176" s="7"/>
      <c r="I176" s="7"/>
      <c r="J176" s="7"/>
      <c r="K176" s="7"/>
    </row>
    <row r="177" spans="4:11" x14ac:dyDescent="0.2">
      <c r="D177" s="7"/>
      <c r="E177" s="7"/>
      <c r="F177" s="7"/>
      <c r="G177" s="7"/>
      <c r="H177" s="7"/>
      <c r="I177" s="7"/>
      <c r="J177" s="7"/>
      <c r="K177" s="7"/>
    </row>
    <row r="178" spans="4:11" x14ac:dyDescent="0.2">
      <c r="D178" s="7"/>
      <c r="E178" s="7"/>
      <c r="F178" s="7"/>
      <c r="G178" s="7"/>
      <c r="H178" s="7"/>
      <c r="I178" s="7"/>
      <c r="J178" s="7"/>
      <c r="K178" s="7"/>
    </row>
    <row r="179" spans="4:11" x14ac:dyDescent="0.2">
      <c r="D179" s="7"/>
      <c r="E179" s="7"/>
      <c r="F179" s="7"/>
      <c r="G179" s="7"/>
      <c r="H179" s="7"/>
      <c r="I179" s="7"/>
      <c r="J179" s="7"/>
      <c r="K179" s="7"/>
    </row>
    <row r="180" spans="4:11" x14ac:dyDescent="0.2">
      <c r="D180" s="7"/>
      <c r="E180" s="7"/>
      <c r="F180" s="7"/>
      <c r="G180" s="7"/>
      <c r="H180" s="7"/>
      <c r="I180" s="7"/>
      <c r="J180" s="7"/>
      <c r="K180" s="7"/>
    </row>
    <row r="181" spans="4:11" x14ac:dyDescent="0.2">
      <c r="D181" s="7"/>
      <c r="E181" s="7"/>
      <c r="F181" s="7"/>
      <c r="G181" s="7"/>
      <c r="H181" s="7"/>
      <c r="I181" s="7"/>
      <c r="J181" s="7"/>
      <c r="K181" s="7"/>
    </row>
    <row r="182" spans="4:11" x14ac:dyDescent="0.2">
      <c r="D182" s="7"/>
      <c r="E182" s="7"/>
      <c r="F182" s="7"/>
      <c r="G182" s="7"/>
      <c r="H182" s="7"/>
      <c r="I182" s="7"/>
      <c r="J182" s="7"/>
      <c r="K182" s="7"/>
    </row>
    <row r="183" spans="4:11" x14ac:dyDescent="0.2">
      <c r="D183" s="7"/>
      <c r="E183" s="7"/>
      <c r="F183" s="7"/>
      <c r="G183" s="7"/>
      <c r="H183" s="7"/>
      <c r="I183" s="7"/>
      <c r="J183" s="7"/>
      <c r="K183" s="7"/>
    </row>
    <row r="184" spans="4:11" x14ac:dyDescent="0.2">
      <c r="D184" s="7"/>
      <c r="E184" s="7"/>
      <c r="F184" s="7"/>
      <c r="G184" s="7"/>
      <c r="H184" s="7"/>
      <c r="I184" s="7"/>
      <c r="J184" s="7"/>
      <c r="K184" s="7"/>
    </row>
    <row r="185" spans="4:11" x14ac:dyDescent="0.2">
      <c r="D185" s="7"/>
      <c r="E185" s="7"/>
      <c r="F185" s="7"/>
      <c r="G185" s="7"/>
      <c r="H185" s="7"/>
      <c r="I185" s="7"/>
      <c r="J185" s="7"/>
      <c r="K185" s="7"/>
    </row>
    <row r="186" spans="4:11" x14ac:dyDescent="0.2">
      <c r="D186" s="7"/>
      <c r="E186" s="7"/>
      <c r="F186" s="7"/>
      <c r="G186" s="7"/>
      <c r="H186" s="7"/>
      <c r="I186" s="7"/>
      <c r="J186" s="7"/>
      <c r="K186" s="7"/>
    </row>
    <row r="187" spans="4:11" x14ac:dyDescent="0.2">
      <c r="D187" s="7"/>
      <c r="E187" s="7"/>
      <c r="F187" s="7"/>
      <c r="G187" s="7"/>
      <c r="H187" s="7"/>
      <c r="I187" s="7"/>
      <c r="J187" s="7"/>
      <c r="K187" s="7"/>
    </row>
    <row r="188" spans="4:11" x14ac:dyDescent="0.2">
      <c r="D188" s="7"/>
      <c r="E188" s="7"/>
      <c r="F188" s="7"/>
      <c r="G188" s="7"/>
      <c r="H188" s="7"/>
      <c r="I188" s="7"/>
      <c r="J188" s="7"/>
      <c r="K188" s="7"/>
    </row>
  </sheetData>
  <mergeCells count="18">
    <mergeCell ref="P12:Q12"/>
    <mergeCell ref="D5:Q6"/>
    <mergeCell ref="D8:Q8"/>
    <mergeCell ref="B10:Q10"/>
    <mergeCell ref="D11:K11"/>
    <mergeCell ref="L11:Q11"/>
    <mergeCell ref="F120:G120"/>
    <mergeCell ref="D31:G31"/>
    <mergeCell ref="D30:I30"/>
    <mergeCell ref="N12:O12"/>
    <mergeCell ref="J30:M30"/>
    <mergeCell ref="J31:K31"/>
    <mergeCell ref="L31:M31"/>
    <mergeCell ref="L12:M12"/>
    <mergeCell ref="D12:E12"/>
    <mergeCell ref="F12:G12"/>
    <mergeCell ref="H12:I12"/>
    <mergeCell ref="J12:K12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K4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2018-07-19T15:16:57Z</cp:lastPrinted>
  <dcterms:created xsi:type="dcterms:W3CDTF">2009-11-09T09:32:23Z</dcterms:created>
  <dcterms:modified xsi:type="dcterms:W3CDTF">2019-08-30T10:26:06Z</dcterms:modified>
</cp:coreProperties>
</file>