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brum\Desktop\T4 2019\"/>
    </mc:Choice>
  </mc:AlternateContent>
  <bookViews>
    <workbookView xWindow="0" yWindow="0" windowWidth="28800" windowHeight="11835" tabRatio="241"/>
  </bookViews>
  <sheets>
    <sheet name="IFRS" sheetId="4" r:id="rId1"/>
  </sheets>
  <externalReferences>
    <externalReference r:id="rId2"/>
  </externalReferences>
  <definedNames>
    <definedName name="_xlnm.Print_Area" localSheetId="0">IFRS!$A$1:$Q$54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4" l="1"/>
  <c r="H43" i="4"/>
  <c r="H42" i="4" l="1"/>
  <c r="I39" i="4"/>
  <c r="H39" i="4"/>
  <c r="H41" i="4"/>
  <c r="I41" i="4"/>
  <c r="H32" i="4" l="1"/>
  <c r="I32" i="4" l="1"/>
  <c r="I35" i="4"/>
  <c r="H35" i="4"/>
  <c r="H33" i="4"/>
  <c r="H34" i="4"/>
  <c r="H36" i="4"/>
  <c r="H37" i="4"/>
  <c r="H38" i="4"/>
  <c r="I42" i="4"/>
  <c r="I33" i="4"/>
  <c r="I34" i="4"/>
  <c r="I36" i="4"/>
  <c r="I37" i="4"/>
  <c r="I38" i="4"/>
  <c r="I40" i="4"/>
  <c r="H40" i="4"/>
  <c r="F108" i="4" l="1"/>
  <c r="D108" i="4"/>
  <c r="H97" i="4" l="1"/>
  <c r="H98" i="4"/>
  <c r="H99" i="4"/>
  <c r="H100" i="4"/>
  <c r="H101" i="4"/>
  <c r="H102" i="4"/>
  <c r="H103" i="4"/>
  <c r="H105" i="4"/>
  <c r="H106" i="4"/>
  <c r="H107" i="4"/>
  <c r="I97" i="4"/>
  <c r="I98" i="4"/>
  <c r="I99" i="4"/>
  <c r="I100" i="4"/>
  <c r="I101" i="4"/>
  <c r="I102" i="4"/>
  <c r="I103" i="4"/>
  <c r="I105" i="4"/>
  <c r="I106" i="4"/>
  <c r="I107" i="4"/>
  <c r="I96" i="4"/>
  <c r="H96" i="4"/>
  <c r="F44" i="4" l="1"/>
  <c r="I104" i="4"/>
  <c r="H104" i="4"/>
  <c r="D26" i="4" l="1"/>
  <c r="P26" i="4"/>
  <c r="E23" i="4" l="1"/>
  <c r="H44" i="4"/>
  <c r="E17" i="4"/>
  <c r="E22" i="4"/>
  <c r="Q24" i="4"/>
  <c r="Q15" i="4"/>
  <c r="Q14" i="4"/>
  <c r="Q18" i="4"/>
  <c r="Q16" i="4"/>
  <c r="E14" i="4"/>
  <c r="I44" i="4"/>
  <c r="E24" i="4"/>
  <c r="Q21" i="4"/>
  <c r="Q23" i="4"/>
  <c r="E18" i="4"/>
  <c r="E15" i="4"/>
  <c r="E21" i="4"/>
  <c r="Q20" i="4"/>
  <c r="Q22" i="4"/>
  <c r="Q17" i="4"/>
  <c r="Q25" i="4"/>
  <c r="Q19" i="4"/>
  <c r="E25" i="4"/>
  <c r="E20" i="4"/>
  <c r="E16" i="4"/>
  <c r="E19" i="4"/>
  <c r="J44" i="4" l="1"/>
  <c r="K40" i="4" s="1"/>
  <c r="K36" i="4" l="1"/>
  <c r="K35" i="4"/>
  <c r="K34" i="4"/>
  <c r="K39" i="4"/>
  <c r="K43" i="4"/>
  <c r="K33" i="4"/>
  <c r="K37" i="4"/>
  <c r="K41" i="4"/>
  <c r="K32" i="4"/>
  <c r="K38" i="4"/>
  <c r="K42" i="4"/>
  <c r="K44" i="4" l="1"/>
  <c r="L44" i="4" l="1"/>
  <c r="M35" i="4" l="1"/>
  <c r="M40" i="4"/>
  <c r="M36" i="4"/>
  <c r="M34" i="4"/>
  <c r="M38" i="4"/>
  <c r="M42" i="4"/>
  <c r="M41" i="4"/>
  <c r="M39" i="4"/>
  <c r="M43" i="4"/>
  <c r="M37" i="4"/>
  <c r="M33" i="4"/>
  <c r="L202" i="4"/>
  <c r="L199" i="4"/>
  <c r="L26" i="4" l="1"/>
  <c r="J26" i="4"/>
  <c r="K22" i="4" s="1"/>
  <c r="H26" i="4"/>
  <c r="F26" i="4"/>
  <c r="G25" i="4" s="1"/>
  <c r="G22" i="4" l="1"/>
  <c r="G23" i="4"/>
  <c r="M17" i="4"/>
  <c r="M22" i="4"/>
  <c r="I17" i="4"/>
  <c r="I22" i="4"/>
  <c r="K14" i="4"/>
  <c r="K17" i="4"/>
  <c r="G14" i="4"/>
  <c r="G17" i="4"/>
  <c r="G18" i="4"/>
  <c r="M14" i="4"/>
  <c r="M18" i="4"/>
  <c r="M19" i="4"/>
  <c r="M21" i="4"/>
  <c r="M15" i="4"/>
  <c r="M23" i="4"/>
  <c r="M16" i="4"/>
  <c r="M20" i="4"/>
  <c r="M24" i="4"/>
  <c r="M25" i="4"/>
  <c r="I24" i="4"/>
  <c r="I14" i="4"/>
  <c r="G24" i="4"/>
  <c r="K23" i="4"/>
  <c r="K24" i="4"/>
  <c r="I23" i="4"/>
  <c r="G15" i="4"/>
  <c r="I18" i="4"/>
  <c r="I15" i="4"/>
  <c r="K18" i="4"/>
  <c r="K15" i="4"/>
  <c r="G21" i="4"/>
  <c r="I21" i="4"/>
  <c r="I19" i="4"/>
  <c r="I16" i="4"/>
  <c r="I20" i="4"/>
  <c r="K19" i="4"/>
  <c r="K16" i="4"/>
  <c r="K20" i="4"/>
  <c r="K21" i="4"/>
  <c r="I25" i="4"/>
  <c r="K25" i="4"/>
  <c r="G16" i="4"/>
  <c r="G19" i="4"/>
  <c r="G20" i="4"/>
  <c r="D44" i="4"/>
  <c r="N26" i="4" l="1"/>
  <c r="O22" i="4" s="1"/>
  <c r="O14" i="4" l="1"/>
  <c r="O17" i="4"/>
  <c r="O23" i="4"/>
  <c r="O24" i="4"/>
  <c r="O18" i="4"/>
  <c r="O15" i="4"/>
  <c r="O21" i="4"/>
  <c r="O16" i="4"/>
  <c r="O20" i="4"/>
  <c r="O19" i="4"/>
  <c r="O25" i="4"/>
  <c r="B33" i="4" l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M32" i="4" l="1"/>
  <c r="M44" i="4" l="1"/>
  <c r="Q26" i="4" l="1"/>
  <c r="M26" i="4" l="1"/>
  <c r="O26" i="4"/>
  <c r="K26" i="4"/>
  <c r="G26" i="4"/>
  <c r="E26" i="4"/>
  <c r="I26" i="4"/>
</calcChain>
</file>

<file path=xl/sharedStrings.xml><?xml version="1.0" encoding="utf-8"?>
<sst xmlns="http://schemas.openxmlformats.org/spreadsheetml/2006/main" count="105" uniqueCount="54">
  <si>
    <t>ASSETS</t>
  </si>
  <si>
    <t>LIABILITIES</t>
  </si>
  <si>
    <t>No</t>
  </si>
  <si>
    <t>Total Assets</t>
  </si>
  <si>
    <t xml:space="preserve">Investments in Securities </t>
  </si>
  <si>
    <t>Placement with banks</t>
  </si>
  <si>
    <t>Deposits</t>
  </si>
  <si>
    <t>Equity Capital</t>
  </si>
  <si>
    <t>in LEK</t>
  </si>
  <si>
    <t>in %</t>
  </si>
  <si>
    <t>Banka Kombëtare Tregtare</t>
  </si>
  <si>
    <t>Credins Bank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</si>
  <si>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</si>
  <si>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</si>
  <si>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</si>
  <si>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</si>
  <si>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</si>
  <si>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</si>
  <si>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</si>
  <si>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</si>
  <si>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</si>
  <si>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</si>
  <si>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</si>
  <si>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Quarterly</t>
  </si>
  <si>
    <t>Cumulative</t>
  </si>
  <si>
    <t>%</t>
  </si>
  <si>
    <t>NOTE:</t>
  </si>
  <si>
    <t>All reportings are based on IFRS.</t>
  </si>
  <si>
    <t>Alpha Bank Albania</t>
  </si>
  <si>
    <t>FIBANK Albania</t>
  </si>
  <si>
    <t>Raiffeisen Bank Albania</t>
  </si>
  <si>
    <t>American Bank of Investments</t>
  </si>
  <si>
    <t>Loans (net)</t>
  </si>
  <si>
    <t>Other liabilities</t>
  </si>
  <si>
    <t>OTP Albania</t>
  </si>
  <si>
    <t>Employees</t>
  </si>
  <si>
    <t>No.</t>
  </si>
  <si>
    <t>Outlets</t>
  </si>
  <si>
    <t>Intesa Sanpaolo Bank Albania</t>
  </si>
  <si>
    <t>Banka Kombëtare Tregtare "</t>
  </si>
  <si>
    <t>Equity 31 dhjetor 2018</t>
  </si>
  <si>
    <t>RoE (vjetore)</t>
  </si>
  <si>
    <t>Aasets 31 dhjet 2018</t>
  </si>
  <si>
    <t>RoA (vjetore)</t>
  </si>
  <si>
    <r>
      <rPr>
        <b/>
        <sz val="11"/>
        <rFont val="Tahoma"/>
        <family val="2"/>
      </rPr>
      <t>ROA</t>
    </r>
    <r>
      <rPr>
        <sz val="11"/>
        <rFont val="Tahoma"/>
        <family val="2"/>
      </rPr>
      <t xml:space="preserve"> 
</t>
    </r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</si>
  <si>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</t>
    </r>
  </si>
  <si>
    <r>
      <t xml:space="preserve">BANKS </t>
    </r>
    <r>
      <rPr>
        <b/>
        <sz val="13"/>
        <color rgb="FFC00000"/>
        <rFont val="Tahoma"/>
        <family val="2"/>
      </rPr>
      <t>*</t>
    </r>
  </si>
  <si>
    <r>
      <t xml:space="preserve">in % </t>
    </r>
    <r>
      <rPr>
        <sz val="11"/>
        <color rgb="FFC00000"/>
        <rFont val="Tahoma"/>
        <family val="2"/>
      </rPr>
      <t>**</t>
    </r>
  </si>
  <si>
    <r>
      <rPr>
        <sz val="11"/>
        <color rgb="FFC00000"/>
        <rFont val="Tahoma"/>
        <family val="2"/>
      </rPr>
      <t>**</t>
    </r>
    <r>
      <rPr>
        <sz val="11"/>
        <rFont val="Tahoma"/>
        <family val="2"/>
      </rPr>
      <t xml:space="preserve"> </t>
    </r>
  </si>
  <si>
    <t>In percentage of total respective indicator of the banking system.</t>
  </si>
  <si>
    <t>*</t>
  </si>
  <si>
    <t>Alphabetically listed in English.</t>
  </si>
  <si>
    <t>Forth Quarter 2019</t>
  </si>
  <si>
    <r>
      <t xml:space="preserve">Main Financial Indicators of Albanian Banking System </t>
    </r>
    <r>
      <rPr>
        <i/>
        <sz val="16"/>
        <rFont val="Tahoma"/>
        <family val="2"/>
      </rPr>
      <t>(non audited)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</si>
</sst>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\-* #,##0.00_-;_-* &quot;-&quot;??_-;_-@_-"/>
    <numFmt numFmtId="165" formatCode="_(* #,##0.00_);_(* \(#,##0.00\);_(* \-??_);_(@_)"/>
    <numFmt numFmtId="166" formatCode="_(* #,##0.0_);_(* \(#,##0.0\);_(* \-??_);_(@_)"/>
    <numFmt numFmtId="167" formatCode="_(* #,##0_);_(* \(#,##0\);_(* \-??_);_(@_)"/>
    <numFmt numFmtId="168" formatCode="0.0%"/>
    <numFmt numFmtId="169" formatCode="_(* #,##0_);_(* \(#,##0\);_(* &quot;-&quot;??_);_(@_)"/>
    <numFmt numFmtId="170" formatCode="_(* #,##0.0_);_(* \(#,##0.0\);_(* &quot;-&quot;??_);_(@_)"/>
    <numFmt numFmtId="171" formatCode="_-* #,##0_-;\-* #,##0_-;_-* &quot;-&quot;??_-;_-@_-"/>
  </numFmts>
  <fonts count="46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b/>
      <sz val="11"/>
      <color rgb="FFFF0000"/>
      <name val="Tahoma"/>
      <family val="2"/>
    </font>
    <font>
      <b/>
      <sz val="13"/>
      <color rgb="FFFF0000"/>
      <name val="Tahoma"/>
      <family val="2"/>
    </font>
    <font>
      <sz val="10"/>
      <name val="Arial"/>
      <family val="2"/>
    </font>
    <font>
      <sz val="11"/>
      <name val="Arial"/>
      <family val="2"/>
      <charset val="204"/>
    </font>
    <font>
      <sz val="11"/>
      <color rgb="FFFF0000"/>
      <name val="Tahoma"/>
      <family val="2"/>
    </font>
    <font>
      <b/>
      <sz val="13"/>
      <color rgb="FFC00000"/>
      <name val="Tahoma"/>
      <family val="2"/>
    </font>
    <font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1"/>
      <name val="Arial"/>
      <family val="2"/>
    </font>
    <font>
      <b/>
      <sz val="11"/>
      <color theme="0" tint="-0.249977111117893"/>
      <name val="Tahoma"/>
      <family val="2"/>
    </font>
    <font>
      <sz val="11"/>
      <color theme="0" tint="-0.249977111117893"/>
      <name val="Arial"/>
      <family val="2"/>
      <charset val="204"/>
    </font>
    <font>
      <sz val="11"/>
      <color theme="0" tint="-0.249977111117893"/>
      <name val="Tahoma"/>
      <family val="2"/>
    </font>
    <font>
      <b/>
      <sz val="10"/>
      <name val="Tahoma"/>
      <family val="2"/>
    </font>
    <font>
      <sz val="10"/>
      <color theme="1"/>
      <name val="Arial"/>
      <family val="2"/>
    </font>
    <font>
      <i/>
      <sz val="16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auto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33" fillId="0" borderId="0"/>
    <xf numFmtId="9" fontId="30" fillId="0" borderId="0" applyFont="0" applyFill="0" applyBorder="0" applyAlignment="0" applyProtection="0"/>
    <xf numFmtId="165" fontId="19" fillId="0" borderId="0" applyFill="0" applyBorder="0" applyAlignment="0" applyProtection="0"/>
    <xf numFmtId="9" fontId="19" fillId="0" borderId="0" applyFill="0" applyBorder="0" applyAlignment="0" applyProtection="0"/>
    <xf numFmtId="43" fontId="30" fillId="0" borderId="0" applyFont="0" applyFill="0" applyBorder="0" applyAlignment="0" applyProtection="0"/>
    <xf numFmtId="0" fontId="19" fillId="0" borderId="0"/>
  </cellStyleXfs>
  <cellXfs count="204">
    <xf numFmtId="0" fontId="0" fillId="0" borderId="0" xfId="0"/>
    <xf numFmtId="0" fontId="26" fillId="0" borderId="14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167" fontId="25" fillId="0" borderId="0" xfId="28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167" fontId="25" fillId="0" borderId="0" xfId="0" applyNumberFormat="1" applyFont="1"/>
    <xf numFmtId="0" fontId="26" fillId="0" borderId="15" xfId="0" applyFont="1" applyBorder="1"/>
    <xf numFmtId="0" fontId="25" fillId="0" borderId="20" xfId="0" applyFont="1" applyBorder="1" applyAlignment="1">
      <alignment horizontal="center"/>
    </xf>
    <xf numFmtId="10" fontId="25" fillId="0" borderId="0" xfId="41" applyNumberFormat="1" applyFont="1" applyAlignment="1">
      <alignment horizontal="center"/>
    </xf>
    <xf numFmtId="166" fontId="25" fillId="0" borderId="0" xfId="28" applyNumberFormat="1" applyFont="1"/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5" fontId="25" fillId="0" borderId="0" xfId="0" applyNumberFormat="1" applyFont="1" applyAlignment="1">
      <alignment horizontal="center"/>
    </xf>
    <xf numFmtId="0" fontId="25" fillId="0" borderId="11" xfId="0" applyFont="1" applyBorder="1" applyAlignment="1">
      <alignment horizontal="center"/>
    </xf>
    <xf numFmtId="167" fontId="26" fillId="0" borderId="0" xfId="0" applyNumberFormat="1" applyFont="1"/>
    <xf numFmtId="165" fontId="25" fillId="0" borderId="0" xfId="28" applyFont="1" applyAlignment="1">
      <alignment horizontal="center"/>
    </xf>
    <xf numFmtId="167" fontId="25" fillId="0" borderId="0" xfId="0" applyNumberFormat="1" applyFont="1" applyAlignment="1">
      <alignment horizontal="center"/>
    </xf>
    <xf numFmtId="167" fontId="27" fillId="0" borderId="0" xfId="28" applyNumberFormat="1" applyFont="1"/>
    <xf numFmtId="0" fontId="28" fillId="0" borderId="10" xfId="0" applyFont="1" applyBorder="1" applyAlignment="1">
      <alignment horizontal="center"/>
    </xf>
    <xf numFmtId="0" fontId="29" fillId="0" borderId="0" xfId="0" applyFont="1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5" xfId="0" applyFont="1" applyBorder="1" applyAlignment="1">
      <alignment horizontal="center" vertical="center" wrapText="1"/>
    </xf>
    <xf numFmtId="167" fontId="26" fillId="0" borderId="0" xfId="0" applyNumberFormat="1" applyFont="1" applyAlignment="1">
      <alignment horizontal="center"/>
    </xf>
    <xf numFmtId="168" fontId="25" fillId="0" borderId="0" xfId="41" applyNumberFormat="1" applyFont="1" applyAlignment="1">
      <alignment horizontal="right"/>
    </xf>
    <xf numFmtId="9" fontId="26" fillId="0" borderId="0" xfId="0" applyNumberFormat="1" applyFont="1" applyAlignment="1">
      <alignment horizontal="center"/>
    </xf>
    <xf numFmtId="167" fontId="26" fillId="0" borderId="0" xfId="28" applyNumberFormat="1" applyFont="1"/>
    <xf numFmtId="164" fontId="25" fillId="0" borderId="0" xfId="0" applyNumberFormat="1" applyFont="1"/>
    <xf numFmtId="0" fontId="25" fillId="0" borderId="38" xfId="0" applyFont="1" applyBorder="1"/>
    <xf numFmtId="3" fontId="25" fillId="0" borderId="30" xfId="28" applyNumberFormat="1" applyFont="1" applyBorder="1" applyAlignment="1">
      <alignment horizontal="center" vertical="center"/>
    </xf>
    <xf numFmtId="3" fontId="25" fillId="0" borderId="26" xfId="28" applyNumberFormat="1" applyFont="1" applyBorder="1" applyAlignment="1">
      <alignment horizontal="center" vertical="center"/>
    </xf>
    <xf numFmtId="3" fontId="26" fillId="0" borderId="28" xfId="28" applyNumberFormat="1" applyFont="1" applyBorder="1" applyAlignment="1">
      <alignment horizontal="center" vertical="center"/>
    </xf>
    <xf numFmtId="0" fontId="25" fillId="0" borderId="39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8" fillId="0" borderId="38" xfId="0" applyFont="1" applyBorder="1"/>
    <xf numFmtId="0" fontId="26" fillId="0" borderId="38" xfId="0" applyFont="1" applyBorder="1"/>
    <xf numFmtId="15" fontId="25" fillId="0" borderId="38" xfId="0" applyNumberFormat="1" applyFont="1" applyBorder="1" applyAlignment="1">
      <alignment horizontal="right"/>
    </xf>
    <xf numFmtId="15" fontId="26" fillId="0" borderId="38" xfId="0" applyNumberFormat="1" applyFont="1" applyBorder="1" applyAlignment="1">
      <alignment horizontal="right"/>
    </xf>
    <xf numFmtId="0" fontId="26" fillId="0" borderId="38" xfId="0" applyFont="1" applyBorder="1" applyAlignment="1">
      <alignment horizontal="right"/>
    </xf>
    <xf numFmtId="167" fontId="25" fillId="0" borderId="38" xfId="0" applyNumberFormat="1" applyFont="1" applyBorder="1"/>
    <xf numFmtId="15" fontId="25" fillId="0" borderId="0" xfId="0" applyNumberFormat="1" applyFont="1" applyAlignment="1">
      <alignment horizontal="right"/>
    </xf>
    <xf numFmtId="0" fontId="25" fillId="0" borderId="27" xfId="0" applyFont="1" applyBorder="1"/>
    <xf numFmtId="3" fontId="25" fillId="0" borderId="0" xfId="0" applyNumberFormat="1" applyFont="1"/>
    <xf numFmtId="10" fontId="25" fillId="0" borderId="0" xfId="0" applyNumberFormat="1" applyFont="1"/>
    <xf numFmtId="9" fontId="25" fillId="0" borderId="0" xfId="0" applyNumberFormat="1" applyFont="1"/>
    <xf numFmtId="10" fontId="25" fillId="0" borderId="0" xfId="41" applyNumberFormat="1" applyFont="1" applyAlignment="1">
      <alignment horizontal="center" vertical="center"/>
    </xf>
    <xf numFmtId="3" fontId="25" fillId="0" borderId="29" xfId="28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/>
    </xf>
    <xf numFmtId="167" fontId="31" fillId="0" borderId="0" xfId="0" applyNumberFormat="1" applyFont="1"/>
    <xf numFmtId="0" fontId="25" fillId="0" borderId="22" xfId="0" applyFont="1" applyBorder="1" applyAlignment="1">
      <alignment horizontal="center"/>
    </xf>
    <xf numFmtId="167" fontId="26" fillId="0" borderId="17" xfId="0" applyNumberFormat="1" applyFont="1" applyBorder="1" applyAlignment="1">
      <alignment horizontal="center" vertical="center"/>
    </xf>
    <xf numFmtId="167" fontId="25" fillId="0" borderId="46" xfId="28" applyNumberFormat="1" applyFont="1" applyBorder="1" applyAlignment="1">
      <alignment vertical="center"/>
    </xf>
    <xf numFmtId="167" fontId="25" fillId="0" borderId="0" xfId="28" applyNumberFormat="1" applyFont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168" fontId="25" fillId="0" borderId="16" xfId="41" applyNumberFormat="1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wrapText="1" indent="1"/>
    </xf>
    <xf numFmtId="169" fontId="25" fillId="0" borderId="0" xfId="45" applyNumberFormat="1" applyFont="1"/>
    <xf numFmtId="168" fontId="25" fillId="0" borderId="48" xfId="41" applyNumberFormat="1" applyFont="1" applyBorder="1" applyAlignment="1">
      <alignment horizontal="center" vertical="center"/>
    </xf>
    <xf numFmtId="168" fontId="25" fillId="0" borderId="0" xfId="41" applyNumberFormat="1" applyFont="1" applyAlignment="1">
      <alignment horizontal="center" vertical="center"/>
    </xf>
    <xf numFmtId="0" fontId="32" fillId="0" borderId="0" xfId="0" applyFont="1"/>
    <xf numFmtId="0" fontId="21" fillId="0" borderId="42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0" fontId="25" fillId="0" borderId="0" xfId="47" applyNumberFormat="1" applyFont="1" applyBorder="1"/>
    <xf numFmtId="0" fontId="21" fillId="0" borderId="49" xfId="0" applyFont="1" applyBorder="1" applyAlignment="1">
      <alignment horizontal="left" vertical="center" wrapText="1" indent="1"/>
    </xf>
    <xf numFmtId="0" fontId="25" fillId="0" borderId="44" xfId="0" applyFont="1" applyBorder="1"/>
    <xf numFmtId="0" fontId="25" fillId="0" borderId="44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/>
    <xf numFmtId="1" fontId="25" fillId="0" borderId="56" xfId="41" applyNumberFormat="1" applyFont="1" applyBorder="1" applyAlignment="1">
      <alignment horizontal="center" vertical="center"/>
    </xf>
    <xf numFmtId="1" fontId="25" fillId="0" borderId="38" xfId="41" applyNumberFormat="1" applyFont="1" applyBorder="1" applyAlignment="1">
      <alignment horizontal="center" vertical="center"/>
    </xf>
    <xf numFmtId="3" fontId="25" fillId="0" borderId="62" xfId="28" applyNumberFormat="1" applyFont="1" applyBorder="1" applyAlignment="1">
      <alignment horizontal="center" vertical="center"/>
    </xf>
    <xf numFmtId="169" fontId="25" fillId="0" borderId="0" xfId="0" applyNumberFormat="1" applyFont="1"/>
    <xf numFmtId="169" fontId="25" fillId="0" borderId="0" xfId="45" applyNumberFormat="1" applyFont="1" applyBorder="1"/>
    <xf numFmtId="10" fontId="25" fillId="0" borderId="63" xfId="41" applyNumberFormat="1" applyFont="1" applyBorder="1" applyAlignment="1">
      <alignment horizontal="center" vertical="center"/>
    </xf>
    <xf numFmtId="167" fontId="25" fillId="0" borderId="0" xfId="28" applyNumberFormat="1" applyFont="1" applyBorder="1" applyAlignment="1">
      <alignment vertical="center"/>
    </xf>
    <xf numFmtId="10" fontId="20" fillId="0" borderId="0" xfId="47" applyNumberFormat="1" applyFont="1" applyBorder="1"/>
    <xf numFmtId="0" fontId="25" fillId="0" borderId="0" xfId="0" applyFont="1" applyBorder="1"/>
    <xf numFmtId="10" fontId="25" fillId="0" borderId="0" xfId="41" applyNumberFormat="1" applyFont="1" applyBorder="1" applyAlignment="1">
      <alignment horizontal="center" vertical="center"/>
    </xf>
    <xf numFmtId="168" fontId="25" fillId="0" borderId="0" xfId="41" applyNumberFormat="1" applyFont="1" applyBorder="1" applyAlignment="1">
      <alignment horizontal="center" vertical="center"/>
    </xf>
    <xf numFmtId="10" fontId="34" fillId="0" borderId="0" xfId="41" applyNumberFormat="1" applyFont="1" applyBorder="1" applyAlignment="1">
      <alignment vertical="center"/>
    </xf>
    <xf numFmtId="0" fontId="21" fillId="0" borderId="38" xfId="0" applyFont="1" applyBorder="1" applyAlignment="1">
      <alignment horizontal="left" vertical="center" wrapText="1" indent="1"/>
    </xf>
    <xf numFmtId="167" fontId="25" fillId="0" borderId="65" xfId="28" applyNumberFormat="1" applyFont="1" applyBorder="1" applyAlignment="1">
      <alignment vertical="center"/>
    </xf>
    <xf numFmtId="169" fontId="25" fillId="0" borderId="65" xfId="45" applyNumberFormat="1" applyFont="1" applyBorder="1"/>
    <xf numFmtId="10" fontId="25" fillId="0" borderId="0" xfId="47" applyNumberFormat="1" applyFont="1"/>
    <xf numFmtId="167" fontId="25" fillId="0" borderId="47" xfId="28" applyNumberFormat="1" applyFont="1" applyBorder="1" applyAlignment="1">
      <alignment vertical="center"/>
    </xf>
    <xf numFmtId="166" fontId="26" fillId="0" borderId="0" xfId="28" applyNumberFormat="1" applyFont="1"/>
    <xf numFmtId="0" fontId="35" fillId="24" borderId="0" xfId="0" applyFont="1" applyFill="1"/>
    <xf numFmtId="10" fontId="35" fillId="24" borderId="0" xfId="41" applyNumberFormat="1" applyFont="1" applyFill="1" applyAlignment="1">
      <alignment horizontal="center"/>
    </xf>
    <xf numFmtId="166" fontId="35" fillId="24" borderId="0" xfId="28" applyNumberFormat="1" applyFont="1" applyFill="1"/>
    <xf numFmtId="0" fontId="35" fillId="24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168" fontId="25" fillId="0" borderId="10" xfId="41" applyNumberFormat="1" applyFont="1" applyBorder="1" applyAlignment="1">
      <alignment horizontal="center" vertical="center"/>
    </xf>
    <xf numFmtId="9" fontId="34" fillId="0" borderId="42" xfId="41" applyFont="1" applyBorder="1" applyAlignment="1">
      <alignment horizontal="center" vertical="center"/>
    </xf>
    <xf numFmtId="1" fontId="39" fillId="0" borderId="52" xfId="41" applyNumberFormat="1" applyFont="1" applyBorder="1" applyAlignment="1">
      <alignment horizontal="center" vertical="center"/>
    </xf>
    <xf numFmtId="9" fontId="34" fillId="0" borderId="53" xfId="41" applyFont="1" applyBorder="1" applyAlignment="1">
      <alignment horizontal="center" vertical="center"/>
    </xf>
    <xf numFmtId="0" fontId="21" fillId="0" borderId="66" xfId="0" applyFont="1" applyBorder="1" applyAlignment="1">
      <alignment horizontal="left" vertical="center" wrapText="1" indent="1"/>
    </xf>
    <xf numFmtId="0" fontId="21" fillId="0" borderId="67" xfId="0" applyFont="1" applyBorder="1" applyAlignment="1">
      <alignment horizontal="left" vertical="center" wrapText="1" indent="1"/>
    </xf>
    <xf numFmtId="169" fontId="25" fillId="0" borderId="69" xfId="45" applyNumberFormat="1" applyFont="1" applyBorder="1"/>
    <xf numFmtId="169" fontId="25" fillId="0" borderId="68" xfId="45" applyNumberFormat="1" applyFont="1" applyBorder="1"/>
    <xf numFmtId="169" fontId="25" fillId="0" borderId="67" xfId="45" applyNumberFormat="1" applyFont="1" applyBorder="1"/>
    <xf numFmtId="166" fontId="25" fillId="0" borderId="70" xfId="28" applyNumberFormat="1" applyFont="1" applyBorder="1"/>
    <xf numFmtId="168" fontId="25" fillId="0" borderId="70" xfId="41" applyNumberFormat="1" applyFont="1" applyBorder="1" applyAlignment="1">
      <alignment horizontal="center" vertical="center"/>
    </xf>
    <xf numFmtId="169" fontId="25" fillId="0" borderId="66" xfId="45" applyNumberFormat="1" applyFont="1" applyBorder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0" fontId="41" fillId="0" borderId="0" xfId="41" applyNumberFormat="1" applyFont="1" applyAlignment="1">
      <alignment horizontal="center"/>
    </xf>
    <xf numFmtId="10" fontId="42" fillId="0" borderId="63" xfId="41" applyNumberFormat="1" applyFont="1" applyBorder="1" applyAlignment="1">
      <alignment horizontal="center" vertical="center"/>
    </xf>
    <xf numFmtId="168" fontId="25" fillId="0" borderId="61" xfId="41" applyNumberFormat="1" applyFont="1" applyBorder="1" applyAlignment="1">
      <alignment horizontal="center" vertical="center"/>
    </xf>
    <xf numFmtId="167" fontId="25" fillId="0" borderId="71" xfId="28" applyNumberFormat="1" applyFont="1" applyBorder="1" applyAlignment="1">
      <alignment vertical="center"/>
    </xf>
    <xf numFmtId="169" fontId="25" fillId="0" borderId="46" xfId="45" applyNumberFormat="1" applyFont="1" applyBorder="1"/>
    <xf numFmtId="168" fontId="25" fillId="0" borderId="72" xfId="41" applyNumberFormat="1" applyFont="1" applyBorder="1" applyAlignment="1">
      <alignment horizontal="center" vertical="center"/>
    </xf>
    <xf numFmtId="166" fontId="25" fillId="0" borderId="68" xfId="28" applyNumberFormat="1" applyFont="1" applyBorder="1"/>
    <xf numFmtId="167" fontId="43" fillId="0" borderId="0" xfId="28" applyNumberFormat="1" applyFont="1"/>
    <xf numFmtId="0" fontId="38" fillId="0" borderId="0" xfId="0" applyFont="1" applyAlignment="1">
      <alignment horizontal="center" vertical="center"/>
    </xf>
    <xf numFmtId="10" fontId="26" fillId="0" borderId="48" xfId="41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4" fillId="0" borderId="5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27" xfId="0" applyFont="1" applyBorder="1" applyAlignment="1">
      <alignment horizontal="center"/>
    </xf>
    <xf numFmtId="0" fontId="28" fillId="0" borderId="3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167" fontId="25" fillId="0" borderId="46" xfId="28" applyNumberFormat="1" applyFont="1" applyFill="1" applyBorder="1" applyAlignment="1">
      <alignment vertical="center"/>
    </xf>
    <xf numFmtId="168" fontId="25" fillId="0" borderId="65" xfId="41" applyNumberFormat="1" applyFont="1" applyFill="1" applyBorder="1" applyAlignment="1">
      <alignment horizontal="center" vertical="center"/>
    </xf>
    <xf numFmtId="167" fontId="25" fillId="0" borderId="71" xfId="28" applyNumberFormat="1" applyFont="1" applyFill="1" applyBorder="1" applyAlignment="1">
      <alignment vertical="center"/>
    </xf>
    <xf numFmtId="167" fontId="25" fillId="0" borderId="65" xfId="28" applyNumberFormat="1" applyFont="1" applyFill="1" applyBorder="1" applyAlignment="1">
      <alignment vertical="center"/>
    </xf>
    <xf numFmtId="167" fontId="25" fillId="0" borderId="72" xfId="28" applyNumberFormat="1" applyFont="1" applyFill="1" applyBorder="1" applyAlignment="1">
      <alignment vertical="center"/>
    </xf>
    <xf numFmtId="167" fontId="25" fillId="0" borderId="0" xfId="28" applyNumberFormat="1" applyFont="1" applyFill="1" applyAlignment="1">
      <alignment vertical="center"/>
    </xf>
    <xf numFmtId="168" fontId="25" fillId="0" borderId="65" xfId="41" applyNumberFormat="1" applyFont="1" applyBorder="1" applyAlignment="1">
      <alignment horizontal="center" vertical="center"/>
    </xf>
    <xf numFmtId="3" fontId="25" fillId="0" borderId="62" xfId="28" applyNumberFormat="1" applyFont="1" applyFill="1" applyBorder="1" applyAlignment="1">
      <alignment horizontal="center" vertical="center"/>
    </xf>
    <xf numFmtId="3" fontId="25" fillId="0" borderId="73" xfId="28" applyNumberFormat="1" applyFont="1" applyFill="1" applyBorder="1" applyAlignment="1">
      <alignment horizontal="center" vertical="center"/>
    </xf>
    <xf numFmtId="170" fontId="25" fillId="0" borderId="0" xfId="45" applyNumberFormat="1" applyFont="1"/>
    <xf numFmtId="3" fontId="25" fillId="0" borderId="73" xfId="28" applyNumberFormat="1" applyFont="1" applyBorder="1" applyAlignment="1">
      <alignment horizontal="center" vertical="center"/>
    </xf>
    <xf numFmtId="169" fontId="44" fillId="0" borderId="0" xfId="28" applyNumberFormat="1" applyFont="1" applyBorder="1" applyAlignment="1">
      <alignment vertical="center" wrapText="1"/>
    </xf>
    <xf numFmtId="169" fontId="30" fillId="0" borderId="0" xfId="28" applyNumberFormat="1" applyFont="1" applyBorder="1" applyAlignment="1">
      <alignment vertical="center" wrapText="1"/>
    </xf>
    <xf numFmtId="169" fontId="44" fillId="25" borderId="0" xfId="28" applyNumberFormat="1" applyFont="1" applyFill="1" applyBorder="1" applyAlignment="1">
      <alignment vertical="center"/>
    </xf>
    <xf numFmtId="169" fontId="44" fillId="0" borderId="0" xfId="28" applyNumberFormat="1" applyFont="1" applyBorder="1" applyAlignment="1">
      <alignment vertical="center"/>
    </xf>
    <xf numFmtId="169" fontId="44" fillId="0" borderId="0" xfId="28" applyNumberFormat="1" applyFont="1" applyBorder="1" applyAlignment="1">
      <alignment horizontal="center" vertical="center"/>
    </xf>
    <xf numFmtId="171" fontId="44" fillId="0" borderId="0" xfId="28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1" fillId="0" borderId="75" xfId="0" applyFont="1" applyBorder="1" applyAlignment="1">
      <alignment horizontal="left" vertical="center" wrapText="1" indent="1"/>
    </xf>
    <xf numFmtId="10" fontId="25" fillId="0" borderId="0" xfId="41" applyNumberFormat="1" applyFont="1" applyBorder="1" applyAlignment="1">
      <alignment horizontal="center"/>
    </xf>
    <xf numFmtId="166" fontId="25" fillId="0" borderId="0" xfId="28" applyNumberFormat="1" applyFont="1" applyBorder="1"/>
    <xf numFmtId="0" fontId="21" fillId="0" borderId="0" xfId="0" applyFont="1" applyBorder="1" applyAlignment="1">
      <alignment horizontal="left" vertical="center" wrapText="1" indent="1"/>
    </xf>
    <xf numFmtId="169" fontId="44" fillId="0" borderId="0" xfId="28" applyNumberFormat="1" applyFont="1" applyBorder="1" applyAlignment="1">
      <alignment horizontal="center" vertical="center" wrapText="1"/>
    </xf>
    <xf numFmtId="10" fontId="25" fillId="0" borderId="0" xfId="41" applyNumberFormat="1" applyFont="1" applyFill="1" applyBorder="1" applyAlignment="1">
      <alignment horizontal="center" vertical="center"/>
    </xf>
    <xf numFmtId="10" fontId="25" fillId="0" borderId="0" xfId="47" applyNumberFormat="1" applyFont="1" applyBorder="1" applyAlignment="1">
      <alignment horizontal="center" vertical="center"/>
    </xf>
    <xf numFmtId="169" fontId="25" fillId="0" borderId="76" xfId="45" applyNumberFormat="1" applyFont="1" applyBorder="1"/>
    <xf numFmtId="10" fontId="25" fillId="0" borderId="0" xfId="47" applyNumberFormat="1" applyFont="1" applyFill="1" applyBorder="1"/>
    <xf numFmtId="168" fontId="25" fillId="0" borderId="0" xfId="47" applyNumberFormat="1" applyFont="1" applyFill="1" applyBorder="1" applyAlignment="1">
      <alignment horizontal="center"/>
    </xf>
    <xf numFmtId="169" fontId="25" fillId="0" borderId="73" xfId="45" applyNumberFormat="1" applyFont="1" applyBorder="1"/>
    <xf numFmtId="169" fontId="25" fillId="0" borderId="0" xfId="45" applyNumberFormat="1" applyFont="1" applyFill="1" applyBorder="1"/>
    <xf numFmtId="10" fontId="25" fillId="0" borderId="0" xfId="47" applyNumberFormat="1" applyFont="1" applyBorder="1" applyAlignment="1">
      <alignment horizontal="center"/>
    </xf>
    <xf numFmtId="168" fontId="25" fillId="0" borderId="73" xfId="41" applyNumberFormat="1" applyFont="1" applyBorder="1" applyAlignment="1">
      <alignment horizontal="center" vertical="center"/>
    </xf>
    <xf numFmtId="169" fontId="25" fillId="0" borderId="74" xfId="45" applyNumberFormat="1" applyFont="1" applyFill="1" applyBorder="1"/>
    <xf numFmtId="169" fontId="25" fillId="0" borderId="74" xfId="45" applyNumberFormat="1" applyFont="1" applyBorder="1"/>
    <xf numFmtId="10" fontId="25" fillId="0" borderId="0" xfId="47" applyNumberFormat="1" applyFont="1" applyFill="1" applyBorder="1" applyAlignment="1">
      <alignment horizontal="center"/>
    </xf>
    <xf numFmtId="167" fontId="25" fillId="0" borderId="77" xfId="28" applyNumberFormat="1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25" fillId="0" borderId="65" xfId="28" applyNumberFormat="1" applyFont="1" applyBorder="1" applyAlignment="1">
      <alignment horizontal="center" vertical="center"/>
    </xf>
    <xf numFmtId="37" fontId="25" fillId="0" borderId="46" xfId="28" applyNumberFormat="1" applyFont="1" applyBorder="1" applyAlignment="1">
      <alignment horizontal="center" vertical="center"/>
    </xf>
    <xf numFmtId="37" fontId="25" fillId="0" borderId="29" xfId="28" applyNumberFormat="1" applyFont="1" applyBorder="1" applyAlignment="1">
      <alignment horizontal="center" vertical="center"/>
    </xf>
    <xf numFmtId="37" fontId="25" fillId="0" borderId="38" xfId="28" applyNumberFormat="1" applyFont="1" applyBorder="1" applyAlignment="1">
      <alignment horizontal="center" vertical="center"/>
    </xf>
    <xf numFmtId="169" fontId="25" fillId="0" borderId="0" xfId="45" applyNumberFormat="1" applyFont="1" applyBorder="1" applyAlignment="1">
      <alignment vertical="center"/>
    </xf>
    <xf numFmtId="169" fontId="25" fillId="0" borderId="0" xfId="45" applyNumberFormat="1" applyFont="1" applyBorder="1" applyAlignment="1">
      <alignment horizontal="center" vertical="center"/>
    </xf>
    <xf numFmtId="166" fontId="25" fillId="0" borderId="68" xfId="28" applyNumberFormat="1" applyFont="1" applyBorder="1" applyAlignment="1">
      <alignment horizontal="center" vertical="center"/>
    </xf>
    <xf numFmtId="167" fontId="25" fillId="0" borderId="73" xfId="28" applyNumberFormat="1" applyFont="1" applyFill="1" applyBorder="1" applyAlignment="1">
      <alignment vertical="center"/>
    </xf>
    <xf numFmtId="166" fontId="25" fillId="0" borderId="70" xfId="28" applyNumberFormat="1" applyFont="1" applyBorder="1" applyAlignment="1">
      <alignment vertical="center"/>
    </xf>
    <xf numFmtId="169" fontId="25" fillId="0" borderId="73" xfId="45" applyNumberFormat="1" applyFont="1" applyBorder="1" applyAlignment="1">
      <alignment vertical="center"/>
    </xf>
    <xf numFmtId="169" fontId="25" fillId="0" borderId="68" xfId="45" applyNumberFormat="1" applyFont="1" applyBorder="1" applyAlignment="1">
      <alignment vertical="center"/>
    </xf>
    <xf numFmtId="167" fontId="25" fillId="0" borderId="68" xfId="28" applyNumberFormat="1" applyFont="1" applyFill="1" applyBorder="1" applyAlignment="1">
      <alignment vertical="center"/>
    </xf>
    <xf numFmtId="10" fontId="25" fillId="0" borderId="0" xfId="47" applyNumberFormat="1" applyFont="1" applyBorder="1" applyAlignment="1">
      <alignment vertical="center"/>
    </xf>
    <xf numFmtId="37" fontId="25" fillId="0" borderId="16" xfId="28" applyNumberFormat="1" applyFont="1" applyBorder="1" applyAlignment="1">
      <alignment horizontal="center" vertical="center"/>
    </xf>
    <xf numFmtId="37" fontId="25" fillId="0" borderId="45" xfId="28" applyNumberFormat="1" applyFont="1" applyBorder="1" applyAlignment="1">
      <alignment vertical="center"/>
    </xf>
    <xf numFmtId="37" fontId="25" fillId="0" borderId="64" xfId="28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75" xfId="48"/>
    <cellStyle name="Comma 3" xfId="45"/>
    <cellStyle name="Comma 3 10" xfId="50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/>
    <cellStyle name="Normal 136" xfId="51"/>
    <cellStyle name="Normal 2" xfId="46"/>
    <cellStyle name="Note" xfId="39" builtinId="10" customBuiltin="1"/>
    <cellStyle name="Output" xfId="40" builtinId="21" customBuiltin="1"/>
    <cellStyle name="Percent" xfId="41" builtinId="5"/>
    <cellStyle name="Percent 12" xfId="49"/>
    <cellStyle name="Percent 2" xfId="47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13496</xdr:colOff>
      <xdr:row>1</xdr:row>
      <xdr:rowOff>39351</xdr:rowOff>
    </xdr:from>
    <xdr:to>
      <xdr:col>2</xdr:col>
      <xdr:colOff>2542329</xdr:colOff>
      <xdr:row>8</xdr:row>
      <xdr:rowOff>60829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8969" y="219554"/>
          <a:ext cx="2528833" cy="1411613"/>
        </a:xfrm>
        <a:prstGeom prst="rect">
          <a:avLst/>
        </a:prstGeom>
      </xdr:spPr>
    </xdr:pic>
    <xdr:clientData/>
  </xdr:twoCellAnchor>
  <xdr:oneCellAnchor>
    <xdr:from>
      <xdr:col>4</xdr:col>
      <xdr:colOff>733683</xdr:colOff>
      <xdr:row>56</xdr:row>
      <xdr:rowOff>12873</xdr:rowOff>
    </xdr:from>
    <xdr:ext cx="5367465" cy="7722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5A61EE40-63C9-4FF8-AF31-8AAAA226A822}"/>
                </a:ext>
              </a:extLst>
            </xdr:cNvPr>
            <xdr:cNvSpPr txBox="1"/>
          </xdr:nvSpPr>
          <xdr:spPr>
            <a:xfrm>
              <a:off x="5933818" y="13322130"/>
              <a:ext cx="5367465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𝑅𝑂𝐸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Cumulative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Net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Profit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Ending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−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Cumulative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Profit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+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Opening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:a14="http://schemas.microsoft.com/office/drawing/2010/main" xmlns="" id="{5A61EE40-63C9-4FF8-AF31-8AAAA226A822}"/>
                </a:ext>
              </a:extLst>
            </xdr:cNvPr>
            <xdr:cNvSpPr txBox="1"/>
          </xdr:nvSpPr>
          <xdr:spPr>
            <a:xfrm>
              <a:off x="5933818" y="13322130"/>
              <a:ext cx="5367465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𝑅𝑂𝐸=  "Cumulative Net Profit " /("Ending Equity Balance − Cumulative Profit + Opening Equity Balance" /"2" )</a:t>
              </a:r>
              <a:endParaRPr lang="sq-AL" sz="1200"/>
            </a:p>
          </xdr:txBody>
        </xdr:sp>
      </mc:Fallback>
    </mc:AlternateContent>
    <xdr:clientData/>
  </xdr:oneCellAnchor>
  <xdr:oneCellAnchor>
    <xdr:from>
      <xdr:col>1</xdr:col>
      <xdr:colOff>218819</xdr:colOff>
      <xdr:row>55</xdr:row>
      <xdr:rowOff>141588</xdr:rowOff>
    </xdr:from>
    <xdr:ext cx="4543682" cy="69506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BDCFD749-E044-474C-80DB-7A8D36A2DC53}"/>
                </a:ext>
              </a:extLst>
            </xdr:cNvPr>
            <xdr:cNvSpPr txBox="1"/>
          </xdr:nvSpPr>
          <xdr:spPr>
            <a:xfrm>
              <a:off x="785170" y="13270642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𝑅𝑂𝐴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Cumulative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Net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Profit</m:t>
                        </m:r>
                      </m:num>
                      <m:den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Begining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Total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Assets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Ending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Total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Assets</m:t>
                        </m:r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)/2</m:t>
                        </m:r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:a14="http://schemas.microsoft.com/office/drawing/2010/main" xmlns="" id="{BDCFD749-E044-474C-80DB-7A8D36A2DC53}"/>
                </a:ext>
              </a:extLst>
            </xdr:cNvPr>
            <xdr:cNvSpPr txBox="1"/>
          </xdr:nvSpPr>
          <xdr:spPr>
            <a:xfrm>
              <a:off x="785170" y="13270642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𝑅𝑂𝐴=  "Cumulative Net Profit" /((Begining Total Assets+Ending Total Assets)/2)</a:t>
              </a:r>
              <a:endParaRPr lang="sq-AL" sz="12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Finance%20Department\2019%20Reports\Mar%202019\Local%20IFRS\IFRS%20SF%20&amp;%20Notes%20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RS Adjustments "/>
      <sheetName val="Adj"/>
      <sheetName val="BSH Adj"/>
      <sheetName val="PL Adj"/>
      <sheetName val="IFRS BSH"/>
      <sheetName val="P&amp;L"/>
      <sheetName val="Equity"/>
      <sheetName val="CF"/>
      <sheetName val="Sheet1"/>
      <sheetName val="Fair Value"/>
      <sheetName val="5 cash &amp; cash equiv"/>
      <sheetName val="7 Loans to Fin Inst"/>
      <sheetName val="8 AFS"/>
      <sheetName val="9 Loans"/>
      <sheetName val="10, 11 PPE"/>
      <sheetName val="12 Assets through legal"/>
      <sheetName val="13 Other Assets"/>
      <sheetName val="14 Due to Fin Inst"/>
      <sheetName val="15 Due to customers"/>
      <sheetName val="16 Other Liab"/>
      <sheetName val="17 Deferred Tax"/>
      <sheetName val="D.Tax Calculations"/>
      <sheetName val="18 Shareholders Equity"/>
      <sheetName val="19 Maturity Analysis"/>
      <sheetName val="20-27 IS Notes"/>
      <sheetName val="28 Commitments"/>
      <sheetName val="29 Related parties"/>
      <sheetName val="31 Credit Risk"/>
      <sheetName val="31.Liquidity"/>
      <sheetName val="FCY"/>
      <sheetName val="Market Risk"/>
      <sheetName val="COREP"/>
    </sheetNames>
    <sheetDataSet>
      <sheetData sheetId="0" refreshError="1"/>
      <sheetData sheetId="1" refreshError="1"/>
      <sheetData sheetId="2" refreshError="1">
        <row r="9">
          <cell r="G9">
            <v>1585743.6235063011</v>
          </cell>
        </row>
        <row r="71">
          <cell r="G71">
            <v>7950868.4207744729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O228"/>
  <sheetViews>
    <sheetView tabSelected="1" zoomScale="74" zoomScaleNormal="70" zoomScalePageLayoutView="70" workbookViewId="0">
      <pane xSplit="3" topLeftCell="D1" activePane="topRight" state="frozen"/>
      <selection activeCell="A6" sqref="A6"/>
      <selection pane="topRight" activeCell="P31" sqref="P31"/>
    </sheetView>
  </sheetViews>
  <sheetFormatPr defaultColWidth="8.85546875" defaultRowHeight="14.25" x14ac:dyDescent="0.2"/>
  <cols>
    <col min="1" max="1" width="8.42578125" style="5" customWidth="1"/>
    <col min="2" max="2" width="7.28515625" style="5" customWidth="1"/>
    <col min="3" max="3" width="38.28515625" style="5" customWidth="1"/>
    <col min="4" max="4" width="23.85546875" style="11" customWidth="1"/>
    <col min="5" max="5" width="11.42578125" style="11" customWidth="1"/>
    <col min="6" max="6" width="22.85546875" style="11" customWidth="1"/>
    <col min="7" max="7" width="11.85546875" style="11" customWidth="1"/>
    <col min="8" max="8" width="22.28515625" style="5" customWidth="1"/>
    <col min="9" max="9" width="13.140625" style="5" customWidth="1"/>
    <col min="10" max="10" width="22.85546875" style="5" customWidth="1"/>
    <col min="11" max="11" width="11" style="5" customWidth="1"/>
    <col min="12" max="12" width="23.5703125" style="5" customWidth="1"/>
    <col min="13" max="13" width="13.85546875" style="5" customWidth="1"/>
    <col min="14" max="14" width="21.7109375" style="5" customWidth="1"/>
    <col min="15" max="15" width="9.28515625" style="5" customWidth="1"/>
    <col min="16" max="16" width="21.85546875" style="5" customWidth="1"/>
    <col min="17" max="17" width="8.85546875" style="5" customWidth="1"/>
    <col min="18" max="18" width="12.42578125" style="5" customWidth="1"/>
    <col min="19" max="19" width="19.42578125" style="5" customWidth="1"/>
    <col min="20" max="20" width="20.7109375" style="5" customWidth="1"/>
    <col min="21" max="21" width="8.85546875" style="5"/>
    <col min="22" max="22" width="20" style="5" customWidth="1"/>
    <col min="23" max="23" width="20.7109375" style="5" customWidth="1"/>
    <col min="24" max="24" width="32.42578125" style="5" customWidth="1"/>
    <col min="25" max="16384" width="8.85546875" style="5"/>
  </cols>
  <sheetData>
    <row r="5" spans="1:41" ht="19.5" customHeight="1" x14ac:dyDescent="0.2">
      <c r="D5" s="143" t="s">
        <v>53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</row>
    <row r="6" spans="1:41" x14ac:dyDescent="0.2"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7" spans="1:41" x14ac:dyDescent="0.2">
      <c r="A7" s="2"/>
      <c r="N7" s="7"/>
    </row>
    <row r="8" spans="1:41" ht="19.5" x14ac:dyDescent="0.25">
      <c r="A8" s="2"/>
      <c r="D8" s="144" t="s">
        <v>52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</row>
    <row r="9" spans="1:41" x14ac:dyDescent="0.2">
      <c r="A9" s="2"/>
      <c r="H9" s="11"/>
      <c r="I9" s="11"/>
      <c r="J9" s="11"/>
      <c r="K9" s="11"/>
      <c r="L9" s="11"/>
      <c r="M9" s="11"/>
      <c r="N9" s="11"/>
      <c r="O9" s="11"/>
      <c r="P9" s="11"/>
    </row>
    <row r="10" spans="1:41" ht="20.25" thickBot="1" x14ac:dyDescent="0.3"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</row>
    <row r="11" spans="1:41" ht="22.5" customHeight="1" thickTop="1" x14ac:dyDescent="0.25">
      <c r="A11" s="40"/>
      <c r="B11" s="12"/>
      <c r="C11" s="12"/>
      <c r="D11" s="146" t="s">
        <v>0</v>
      </c>
      <c r="E11" s="146"/>
      <c r="F11" s="146"/>
      <c r="G11" s="146"/>
      <c r="H11" s="146"/>
      <c r="I11" s="146"/>
      <c r="J11" s="146"/>
      <c r="K11" s="146"/>
      <c r="L11" s="147" t="s">
        <v>1</v>
      </c>
      <c r="M11" s="147"/>
      <c r="N11" s="147"/>
      <c r="O11" s="147"/>
      <c r="P11" s="147"/>
      <c r="Q11" s="148"/>
      <c r="R11" s="69"/>
      <c r="S11" s="26"/>
      <c r="T11" s="26"/>
    </row>
    <row r="12" spans="1:41" ht="16.5" x14ac:dyDescent="0.25">
      <c r="A12" s="41"/>
      <c r="B12" s="25" t="s">
        <v>2</v>
      </c>
      <c r="C12" s="25" t="s">
        <v>46</v>
      </c>
      <c r="D12" s="140" t="s">
        <v>3</v>
      </c>
      <c r="E12" s="140"/>
      <c r="F12" s="140" t="s">
        <v>32</v>
      </c>
      <c r="G12" s="140"/>
      <c r="H12" s="132" t="s">
        <v>4</v>
      </c>
      <c r="I12" s="132"/>
      <c r="J12" s="132" t="s">
        <v>5</v>
      </c>
      <c r="K12" s="132"/>
      <c r="L12" s="139" t="s">
        <v>6</v>
      </c>
      <c r="M12" s="139"/>
      <c r="N12" s="132" t="s">
        <v>33</v>
      </c>
      <c r="O12" s="132"/>
      <c r="P12" s="141" t="s">
        <v>7</v>
      </c>
      <c r="Q12" s="142"/>
    </row>
    <row r="13" spans="1:41" ht="15" thickBot="1" x14ac:dyDescent="0.25">
      <c r="A13" s="42"/>
      <c r="B13" s="13"/>
      <c r="C13" s="13"/>
      <c r="D13" s="14" t="s">
        <v>8</v>
      </c>
      <c r="E13" s="54" t="s">
        <v>47</v>
      </c>
      <c r="F13" s="14" t="s">
        <v>8</v>
      </c>
      <c r="G13" s="14" t="s">
        <v>9</v>
      </c>
      <c r="H13" s="9" t="s">
        <v>8</v>
      </c>
      <c r="I13" s="9" t="s">
        <v>9</v>
      </c>
      <c r="J13" s="9" t="s">
        <v>8</v>
      </c>
      <c r="K13" s="9" t="s">
        <v>9</v>
      </c>
      <c r="L13" s="9" t="s">
        <v>8</v>
      </c>
      <c r="M13" s="15" t="s">
        <v>9</v>
      </c>
      <c r="N13" s="16" t="s">
        <v>8</v>
      </c>
      <c r="O13" s="15" t="s">
        <v>9</v>
      </c>
      <c r="P13" s="9" t="s">
        <v>8</v>
      </c>
      <c r="Q13" s="39" t="s">
        <v>9</v>
      </c>
    </row>
    <row r="14" spans="1:41" ht="19.5" customHeight="1" thickTop="1" x14ac:dyDescent="0.2">
      <c r="A14" s="35"/>
      <c r="B14" s="60">
        <v>1</v>
      </c>
      <c r="C14" s="105" t="s">
        <v>28</v>
      </c>
      <c r="D14" s="66">
        <v>78403268000</v>
      </c>
      <c r="E14" s="63">
        <f>D14/$D$26</f>
        <v>5.251596365163911E-2</v>
      </c>
      <c r="F14" s="66">
        <v>35070839000</v>
      </c>
      <c r="G14" s="63">
        <f>F14/$F$26</f>
        <v>6.3585480798453567E-2</v>
      </c>
      <c r="H14" s="66">
        <v>17474220000</v>
      </c>
      <c r="I14" s="63">
        <f>H14/$H$26</f>
        <v>3.5313667002597221E-2</v>
      </c>
      <c r="J14" s="82">
        <v>14088526000</v>
      </c>
      <c r="K14" s="63">
        <f>J14/$J$26</f>
        <v>5.7514149986325251E-2</v>
      </c>
      <c r="L14" s="66">
        <v>65308419000</v>
      </c>
      <c r="M14" s="63">
        <f>L14/$L$26</f>
        <v>5.2908407597028494E-2</v>
      </c>
      <c r="N14" s="66">
        <v>4006615000</v>
      </c>
      <c r="O14" s="63">
        <f>N14/$N$26</f>
        <v>4.3729011895708145E-2</v>
      </c>
      <c r="P14" s="112">
        <v>9088234000</v>
      </c>
      <c r="Q14" s="101">
        <f>P14/$P$26</f>
        <v>5.4436733045916473E-2</v>
      </c>
      <c r="R14" s="55"/>
      <c r="S14" s="81"/>
      <c r="T14" s="4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16.5" customHeight="1" x14ac:dyDescent="0.2">
      <c r="A15" s="35"/>
      <c r="B15" s="60">
        <f>B14+1</f>
        <v>2</v>
      </c>
      <c r="C15" s="106" t="s">
        <v>31</v>
      </c>
      <c r="D15" s="58">
        <v>77774373151.240021</v>
      </c>
      <c r="E15" s="63">
        <f>D15/$D$26</f>
        <v>5.2094718213015534E-2</v>
      </c>
      <c r="F15" s="118">
        <v>24797041048</v>
      </c>
      <c r="G15" s="63">
        <f t="shared" ref="G15:G25" si="0">F15/$F$26</f>
        <v>4.4958484666308356E-2</v>
      </c>
      <c r="H15" s="91">
        <v>31824673967.209999</v>
      </c>
      <c r="I15" s="63">
        <f>H15/$H$26</f>
        <v>6.4314512404231985E-2</v>
      </c>
      <c r="J15" s="91">
        <v>8246189936.9137421</v>
      </c>
      <c r="K15" s="63">
        <f>J15/$J$26</f>
        <v>3.3663749128005509E-2</v>
      </c>
      <c r="L15" s="58">
        <v>65055167835.251503</v>
      </c>
      <c r="M15" s="63">
        <f t="shared" ref="M15:M25" si="1">L15/$L$26</f>
        <v>5.2703240850472649E-2</v>
      </c>
      <c r="N15" s="58">
        <v>3082940188.6447845</v>
      </c>
      <c r="O15" s="63">
        <f>N15/$N$26</f>
        <v>3.3647836935419173E-2</v>
      </c>
      <c r="P15" s="58">
        <v>9636265127.6900005</v>
      </c>
      <c r="Q15" s="120">
        <f>P15/$P$26</f>
        <v>5.771933164526076E-2</v>
      </c>
      <c r="R15" s="55"/>
      <c r="S15" s="81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6.5" customHeight="1" x14ac:dyDescent="0.2">
      <c r="A16" s="35"/>
      <c r="B16" s="60">
        <f t="shared" ref="B16:B25" si="2">B15+1</f>
        <v>3</v>
      </c>
      <c r="C16" s="106" t="s">
        <v>10</v>
      </c>
      <c r="D16" s="82">
        <v>403665740528.96002</v>
      </c>
      <c r="E16" s="63">
        <f>D16/$D$26</f>
        <v>0.27038280288304883</v>
      </c>
      <c r="F16" s="82">
        <v>94038746627.839996</v>
      </c>
      <c r="G16" s="63">
        <f t="shared" si="0"/>
        <v>0.17049774366718631</v>
      </c>
      <c r="H16" s="82">
        <v>159516709520</v>
      </c>
      <c r="I16" s="63">
        <f t="shared" ref="I16:I22" si="3">H16/$H$26</f>
        <v>0.32236746254421139</v>
      </c>
      <c r="J16" s="82">
        <v>90390052238.080002</v>
      </c>
      <c r="K16" s="63">
        <f t="shared" ref="K16:K22" si="4">J16/$J$26</f>
        <v>0.36900290503724148</v>
      </c>
      <c r="L16" s="82">
        <v>315703634762.88</v>
      </c>
      <c r="M16" s="63">
        <f t="shared" si="1"/>
        <v>0.25576145991067201</v>
      </c>
      <c r="N16" s="82">
        <v>39113109590.239998</v>
      </c>
      <c r="O16" s="63">
        <f t="shared" ref="O16:O18" si="5">N16/$N$26</f>
        <v>0.42688844187668173</v>
      </c>
      <c r="P16" s="109">
        <v>48848996175.840004</v>
      </c>
      <c r="Q16" s="101">
        <f>P16/$P$26</f>
        <v>0.2925958733440619</v>
      </c>
      <c r="R16" s="55"/>
      <c r="S16" s="81"/>
      <c r="T16" s="4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6.5" customHeight="1" x14ac:dyDescent="0.2">
      <c r="A17" s="35"/>
      <c r="B17" s="60">
        <f t="shared" si="2"/>
        <v>4</v>
      </c>
      <c r="C17" s="106" t="s">
        <v>11</v>
      </c>
      <c r="D17" s="149">
        <v>221096265449.27209</v>
      </c>
      <c r="E17" s="63">
        <f>D17/$D$26</f>
        <v>0.14809438096186406</v>
      </c>
      <c r="F17" s="151">
        <v>102717556712.00554</v>
      </c>
      <c r="G17" s="63">
        <f t="shared" si="0"/>
        <v>0.18623293357696102</v>
      </c>
      <c r="H17" s="152">
        <v>67056365972.990921</v>
      </c>
      <c r="I17" s="63">
        <f t="shared" si="3"/>
        <v>0.13551427064409699</v>
      </c>
      <c r="J17" s="153">
        <v>12583653268.250732</v>
      </c>
      <c r="K17" s="63">
        <f t="shared" si="4"/>
        <v>5.137074818516036E-2</v>
      </c>
      <c r="L17" s="154">
        <v>189099582941.59259</v>
      </c>
      <c r="M17" s="63">
        <f t="shared" si="1"/>
        <v>0.15319552921196694</v>
      </c>
      <c r="N17" s="149">
        <v>14358201132.400101</v>
      </c>
      <c r="O17" s="63">
        <f t="shared" si="5"/>
        <v>0.15670833062814724</v>
      </c>
      <c r="P17" s="149">
        <v>17638481374.85994</v>
      </c>
      <c r="Q17" s="120">
        <f t="shared" ref="Q17:Q19" si="6">P17/$P$26</f>
        <v>0.10565103208594984</v>
      </c>
      <c r="R17" s="55"/>
      <c r="S17" s="81"/>
      <c r="T17" s="4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6.5" customHeight="1" x14ac:dyDescent="0.2">
      <c r="A18" s="35"/>
      <c r="B18" s="60">
        <f t="shared" si="2"/>
        <v>5</v>
      </c>
      <c r="C18" s="106" t="s">
        <v>29</v>
      </c>
      <c r="D18" s="82">
        <v>31722865470.662399</v>
      </c>
      <c r="E18" s="63">
        <f>D18/$D$26</f>
        <v>2.1248563898932683E-2</v>
      </c>
      <c r="F18" s="82">
        <v>14669656879.887754</v>
      </c>
      <c r="G18" s="63">
        <f t="shared" si="0"/>
        <v>2.6596945281406159E-2</v>
      </c>
      <c r="H18" s="82">
        <v>9230939098.6834011</v>
      </c>
      <c r="I18" s="63">
        <f t="shared" si="3"/>
        <v>1.8654813173472725E-2</v>
      </c>
      <c r="J18" s="82">
        <v>3279997413.5900006</v>
      </c>
      <c r="K18" s="63">
        <f t="shared" si="4"/>
        <v>1.3390063886028545E-2</v>
      </c>
      <c r="L18" s="82">
        <v>26612757405.259998</v>
      </c>
      <c r="M18" s="63">
        <f t="shared" si="1"/>
        <v>2.1559833136954892E-2</v>
      </c>
      <c r="N18" s="82">
        <v>1652204619.4071217</v>
      </c>
      <c r="O18" s="63">
        <f t="shared" si="5"/>
        <v>1.8032497621108583E-2</v>
      </c>
      <c r="P18" s="177">
        <v>3457903446.0263901</v>
      </c>
      <c r="Q18" s="101">
        <f>P18/$P$26</f>
        <v>2.0712161107415725E-2</v>
      </c>
      <c r="R18" s="55"/>
      <c r="S18" s="81"/>
      <c r="T18" s="4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6.5" customHeight="1" x14ac:dyDescent="0.2">
      <c r="A19" s="35"/>
      <c r="B19" s="60">
        <f t="shared" si="2"/>
        <v>6</v>
      </c>
      <c r="C19" s="106" t="s">
        <v>38</v>
      </c>
      <c r="D19" s="178">
        <v>183006669452.85098</v>
      </c>
      <c r="E19" s="63">
        <f t="shared" ref="E19:E25" si="7">D19/$D$26</f>
        <v>0.12258126282431819</v>
      </c>
      <c r="F19" s="178">
        <v>44864090451.098312</v>
      </c>
      <c r="G19" s="63">
        <f t="shared" si="0"/>
        <v>8.1341218039248958E-2</v>
      </c>
      <c r="H19" s="178">
        <v>67228164932.029991</v>
      </c>
      <c r="I19" s="63">
        <f t="shared" si="3"/>
        <v>0.13586145931580301</v>
      </c>
      <c r="J19" s="178">
        <v>57952171865.339996</v>
      </c>
      <c r="K19" s="63">
        <f t="shared" si="4"/>
        <v>0.23658045594666632</v>
      </c>
      <c r="L19" s="178">
        <v>153191667560.65994</v>
      </c>
      <c r="M19" s="63">
        <f t="shared" si="1"/>
        <v>0.12410539578010431</v>
      </c>
      <c r="N19" s="178">
        <v>8183759204.5850182</v>
      </c>
      <c r="O19" s="180">
        <f t="shared" ref="O19:O25" si="8">N19/$N$26</f>
        <v>8.9319214251658632E-2</v>
      </c>
      <c r="P19" s="181">
        <v>21631242687.606022</v>
      </c>
      <c r="Q19" s="101">
        <f t="shared" si="6"/>
        <v>0.12956688655206741</v>
      </c>
      <c r="R19" s="55"/>
      <c r="S19" s="81"/>
      <c r="T19" s="4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6.5" customHeight="1" x14ac:dyDescent="0.2">
      <c r="A20" s="35"/>
      <c r="B20" s="60">
        <f t="shared" si="2"/>
        <v>7</v>
      </c>
      <c r="C20" s="106" t="s">
        <v>14</v>
      </c>
      <c r="D20" s="149">
        <v>32045307583.067123</v>
      </c>
      <c r="E20" s="63">
        <f t="shared" si="7"/>
        <v>2.1464541608622083E-2</v>
      </c>
      <c r="F20" s="151">
        <v>22199544736.053596</v>
      </c>
      <c r="G20" s="63">
        <f t="shared" si="0"/>
        <v>4.0249072043835252E-2</v>
      </c>
      <c r="H20" s="194">
        <v>2288242034.4700003</v>
      </c>
      <c r="I20" s="63">
        <f t="shared" si="3"/>
        <v>4.6243103970660306E-3</v>
      </c>
      <c r="J20" s="152">
        <v>3014192294.3267999</v>
      </c>
      <c r="K20" s="63">
        <f t="shared" si="4"/>
        <v>1.2304957076669155E-2</v>
      </c>
      <c r="L20" s="154">
        <v>21470519591.558506</v>
      </c>
      <c r="M20" s="63">
        <f t="shared" si="1"/>
        <v>1.7393944291779029E-2</v>
      </c>
      <c r="N20" s="149">
        <v>7561058356.7486191</v>
      </c>
      <c r="O20" s="63">
        <f t="shared" si="8"/>
        <v>8.2522930410434694E-2</v>
      </c>
      <c r="P20" s="152">
        <v>3013729634.7599964</v>
      </c>
      <c r="Q20" s="101">
        <f t="shared" ref="Q20:Q25" si="9">P20/$P$26</f>
        <v>1.8051647393761788E-2</v>
      </c>
      <c r="R20" s="55"/>
      <c r="S20" s="81"/>
      <c r="T20" s="4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6.5" customHeight="1" x14ac:dyDescent="0.2">
      <c r="A21" s="35"/>
      <c r="B21" s="60">
        <f t="shared" si="2"/>
        <v>8</v>
      </c>
      <c r="C21" s="106" t="s">
        <v>30</v>
      </c>
      <c r="D21" s="66">
        <v>223434844996.11813</v>
      </c>
      <c r="E21" s="63">
        <f t="shared" si="7"/>
        <v>0.1496608049338678</v>
      </c>
      <c r="F21" s="66">
        <v>94860476683.173691</v>
      </c>
      <c r="G21" s="63">
        <f t="shared" si="0"/>
        <v>0.17198758828296334</v>
      </c>
      <c r="H21" s="66">
        <v>63956646012.030022</v>
      </c>
      <c r="I21" s="63">
        <f t="shared" si="3"/>
        <v>0.12925004377144247</v>
      </c>
      <c r="J21" s="82">
        <v>50762003706.629997</v>
      </c>
      <c r="K21" s="63">
        <f t="shared" si="4"/>
        <v>0.20722774652149673</v>
      </c>
      <c r="L21" s="66">
        <v>191547410545.40958</v>
      </c>
      <c r="M21" s="63">
        <f t="shared" si="1"/>
        <v>0.15517859146600813</v>
      </c>
      <c r="N21" s="66">
        <v>3951439649.2374573</v>
      </c>
      <c r="O21" s="63">
        <f t="shared" si="8"/>
        <v>4.3126816883248723E-2</v>
      </c>
      <c r="P21" s="177">
        <v>27935994801.471107</v>
      </c>
      <c r="Q21" s="101">
        <f t="shared" si="9"/>
        <v>0.16733111090447197</v>
      </c>
      <c r="R21" s="55"/>
      <c r="S21" s="81"/>
      <c r="T21" s="4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6.5" customHeight="1" x14ac:dyDescent="0.2">
      <c r="A22" s="35"/>
      <c r="B22" s="60">
        <f t="shared" si="2"/>
        <v>9</v>
      </c>
      <c r="C22" s="106" t="s">
        <v>34</v>
      </c>
      <c r="D22" s="66">
        <v>90831411354.999985</v>
      </c>
      <c r="E22" s="63">
        <f t="shared" si="7"/>
        <v>6.0840564670674946E-2</v>
      </c>
      <c r="F22" s="66">
        <v>53018546256</v>
      </c>
      <c r="G22" s="63">
        <f t="shared" si="0"/>
        <v>9.6125722995187277E-2</v>
      </c>
      <c r="H22" s="66">
        <v>22448698000</v>
      </c>
      <c r="I22" s="63">
        <f t="shared" si="3"/>
        <v>4.5366594091974931E-2</v>
      </c>
      <c r="J22" s="82">
        <v>1890249000</v>
      </c>
      <c r="K22" s="63">
        <f t="shared" si="4"/>
        <v>7.7166386673454216E-3</v>
      </c>
      <c r="L22" s="82">
        <v>79940216000</v>
      </c>
      <c r="M22" s="63">
        <f t="shared" si="1"/>
        <v>6.4762087281924535E-2</v>
      </c>
      <c r="N22" s="66">
        <v>1806051925.9999924</v>
      </c>
      <c r="O22" s="63">
        <f t="shared" si="8"/>
        <v>1.9711618450068268E-2</v>
      </c>
      <c r="P22" s="92">
        <v>9085143429.0000019</v>
      </c>
      <c r="Q22" s="101">
        <f t="shared" si="9"/>
        <v>5.4418221133867732E-2</v>
      </c>
      <c r="R22" s="55"/>
      <c r="S22" s="81"/>
      <c r="T22" s="4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6.5" customHeight="1" x14ac:dyDescent="0.2">
      <c r="A23" s="35"/>
      <c r="B23" s="60">
        <f t="shared" si="2"/>
        <v>10</v>
      </c>
      <c r="C23" s="106" t="s">
        <v>15</v>
      </c>
      <c r="D23" s="66">
        <v>76169739284.526779</v>
      </c>
      <c r="E23" s="63">
        <f t="shared" si="7"/>
        <v>5.1019904675670358E-2</v>
      </c>
      <c r="F23" s="178">
        <v>31254688262.328831</v>
      </c>
      <c r="G23" s="63">
        <f t="shared" si="0"/>
        <v>5.6666576478708194E-2</v>
      </c>
      <c r="H23" s="178">
        <v>31037699466.608849</v>
      </c>
      <c r="I23" s="63">
        <f t="shared" ref="I23:I24" si="10">H23/$H$26</f>
        <v>6.2724114924186267E-2</v>
      </c>
      <c r="J23" s="178">
        <v>2520093850.6700001</v>
      </c>
      <c r="K23" s="63">
        <f>J23/$J$26</f>
        <v>1.0287879349979575E-2</v>
      </c>
      <c r="L23" s="178">
        <v>63324971352.272392</v>
      </c>
      <c r="M23" s="63">
        <f t="shared" si="1"/>
        <v>5.1301554174450009E-2</v>
      </c>
      <c r="N23" s="178">
        <v>2982198821.2703133</v>
      </c>
      <c r="O23" s="63">
        <f t="shared" si="8"/>
        <v>3.2548325139973848E-2</v>
      </c>
      <c r="P23" s="119">
        <v>9862569110.9840736</v>
      </c>
      <c r="Q23" s="120">
        <f t="shared" si="9"/>
        <v>5.9074847967332464E-2</v>
      </c>
      <c r="R23" s="55"/>
      <c r="S23" s="81"/>
      <c r="T23" s="4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6.5" customHeight="1" x14ac:dyDescent="0.2">
      <c r="A24" s="35"/>
      <c r="B24" s="60">
        <f t="shared" si="2"/>
        <v>11</v>
      </c>
      <c r="C24" s="62" t="s">
        <v>16</v>
      </c>
      <c r="D24" s="191">
        <v>65844729417.931152</v>
      </c>
      <c r="E24" s="63">
        <f t="shared" si="7"/>
        <v>4.4104021490074682E-2</v>
      </c>
      <c r="F24" s="191">
        <v>28563308193.175236</v>
      </c>
      <c r="G24" s="63">
        <f t="shared" si="0"/>
        <v>5.1786947117445796E-2</v>
      </c>
      <c r="H24" s="191">
        <v>22766456103.59</v>
      </c>
      <c r="I24" s="63">
        <f t="shared" si="10"/>
        <v>4.6008751730916987E-2</v>
      </c>
      <c r="J24" s="191">
        <v>230433101.64000002</v>
      </c>
      <c r="K24" s="63">
        <f>J24/$J$26</f>
        <v>9.4070621508148488E-4</v>
      </c>
      <c r="L24" s="191">
        <v>55668263510.700676</v>
      </c>
      <c r="M24" s="63">
        <f t="shared" si="1"/>
        <v>4.509861394811808E-2</v>
      </c>
      <c r="N24" s="191">
        <v>4831065473.8069096</v>
      </c>
      <c r="O24" s="63">
        <f t="shared" si="8"/>
        <v>5.2727232232956556E-2</v>
      </c>
      <c r="P24" s="191">
        <v>5345400433.4235668</v>
      </c>
      <c r="Q24" s="120">
        <f t="shared" si="9"/>
        <v>3.2017896592209764E-2</v>
      </c>
      <c r="R24" s="55"/>
      <c r="S24" s="81"/>
      <c r="T24" s="4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6.5" customHeight="1" x14ac:dyDescent="0.2">
      <c r="A25" s="35"/>
      <c r="B25" s="60">
        <f t="shared" si="2"/>
        <v>12</v>
      </c>
      <c r="C25" s="73" t="s">
        <v>17</v>
      </c>
      <c r="D25" s="4">
        <v>8946408167.8033199</v>
      </c>
      <c r="E25" s="200">
        <f t="shared" si="7"/>
        <v>5.9924701882718258E-3</v>
      </c>
      <c r="F25" s="191">
        <v>5499705254.1333199</v>
      </c>
      <c r="G25" s="63">
        <f>F25/$F$26</f>
        <v>9.9712870522957395E-3</v>
      </c>
      <c r="H25" s="202">
        <v>0</v>
      </c>
      <c r="I25" s="200">
        <f>H25/$H$26</f>
        <v>0</v>
      </c>
      <c r="J25" s="201">
        <v>0</v>
      </c>
      <c r="K25" s="200">
        <f>J25/$J$26</f>
        <v>0</v>
      </c>
      <c r="L25" s="4">
        <v>7444893000</v>
      </c>
      <c r="M25" s="200">
        <f t="shared" si="1"/>
        <v>6.0313423505209069E-3</v>
      </c>
      <c r="N25" s="191">
        <v>95081942</v>
      </c>
      <c r="O25" s="63">
        <f t="shared" si="8"/>
        <v>1.0377436745943975E-3</v>
      </c>
      <c r="P25" s="184">
        <v>1406433225.6133201</v>
      </c>
      <c r="Q25" s="101">
        <f t="shared" si="9"/>
        <v>8.4242582276842261E-3</v>
      </c>
      <c r="R25" s="55"/>
      <c r="S25" s="81"/>
      <c r="T25" s="4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s="2" customFormat="1" ht="18.75" customHeight="1" thickBot="1" x14ac:dyDescent="0.25">
      <c r="A26" s="43"/>
      <c r="B26" s="1" t="s">
        <v>18</v>
      </c>
      <c r="C26" s="17"/>
      <c r="D26" s="57">
        <f t="shared" ref="D26:Q26" si="11">SUM(D14:D25)</f>
        <v>1492941622857.4319</v>
      </c>
      <c r="E26" s="67">
        <f t="shared" si="11"/>
        <v>1</v>
      </c>
      <c r="F26" s="57">
        <f t="shared" si="11"/>
        <v>551554200103.69629</v>
      </c>
      <c r="G26" s="67">
        <f t="shared" si="11"/>
        <v>1</v>
      </c>
      <c r="H26" s="57">
        <f t="shared" si="11"/>
        <v>494828815107.61316</v>
      </c>
      <c r="I26" s="67">
        <f t="shared" si="11"/>
        <v>1</v>
      </c>
      <c r="J26" s="57">
        <f t="shared" si="11"/>
        <v>244957562675.44131</v>
      </c>
      <c r="K26" s="67">
        <f t="shared" si="11"/>
        <v>0.99999999999999978</v>
      </c>
      <c r="L26" s="57">
        <f t="shared" si="11"/>
        <v>1234367503505.5852</v>
      </c>
      <c r="M26" s="67">
        <f t="shared" si="11"/>
        <v>1</v>
      </c>
      <c r="N26" s="57">
        <f t="shared" si="11"/>
        <v>91623725904.340317</v>
      </c>
      <c r="O26" s="67">
        <f t="shared" si="11"/>
        <v>1</v>
      </c>
      <c r="P26" s="57">
        <f t="shared" si="11"/>
        <v>166950393447.27441</v>
      </c>
      <c r="Q26" s="67">
        <f t="shared" si="11"/>
        <v>0.99999999999999989</v>
      </c>
      <c r="R26" s="55"/>
      <c r="S26" s="81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ht="18.75" customHeight="1" thickTop="1" x14ac:dyDescent="0.2">
      <c r="A27" s="47"/>
      <c r="B27" s="18"/>
      <c r="C27" s="18"/>
      <c r="D27" s="6"/>
      <c r="E27" s="6"/>
      <c r="F27" s="19"/>
      <c r="G27" s="6"/>
      <c r="H27" s="6"/>
      <c r="I27" s="6"/>
      <c r="J27" s="6"/>
      <c r="K27" s="68"/>
      <c r="L27" s="20"/>
      <c r="M27" s="6"/>
      <c r="N27" s="6"/>
      <c r="O27" s="6"/>
      <c r="P27" s="6"/>
      <c r="Q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5" thickBot="1" x14ac:dyDescent="0.25">
      <c r="A28" s="47"/>
      <c r="B28" s="4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24" customHeight="1" thickTop="1" x14ac:dyDescent="0.2">
      <c r="A29" s="43"/>
      <c r="B29" s="12"/>
      <c r="C29" s="12"/>
      <c r="D29" s="129" t="s">
        <v>19</v>
      </c>
      <c r="E29" s="130"/>
      <c r="F29" s="130"/>
      <c r="G29" s="130"/>
      <c r="H29" s="130"/>
      <c r="I29" s="131"/>
      <c r="J29" s="133" t="s">
        <v>20</v>
      </c>
      <c r="K29" s="134"/>
      <c r="L29" s="134"/>
      <c r="M29" s="134"/>
      <c r="N29" s="74"/>
      <c r="S29" s="7"/>
    </row>
    <row r="30" spans="1:41" ht="43.5" customHeight="1" thickBot="1" x14ac:dyDescent="0.25">
      <c r="A30" s="43"/>
      <c r="B30" s="203" t="s">
        <v>2</v>
      </c>
      <c r="C30" s="203" t="s">
        <v>21</v>
      </c>
      <c r="D30" s="126" t="s">
        <v>22</v>
      </c>
      <c r="E30" s="127"/>
      <c r="F30" s="127"/>
      <c r="G30" s="128"/>
      <c r="H30" s="29" t="s">
        <v>44</v>
      </c>
      <c r="I30" s="29" t="s">
        <v>45</v>
      </c>
      <c r="J30" s="135" t="s">
        <v>35</v>
      </c>
      <c r="K30" s="136"/>
      <c r="L30" s="137" t="s">
        <v>37</v>
      </c>
      <c r="M30" s="138"/>
      <c r="N30" s="74"/>
    </row>
    <row r="31" spans="1:41" ht="15.75" customHeight="1" thickTop="1" thickBot="1" x14ac:dyDescent="0.25">
      <c r="A31" s="43"/>
      <c r="B31" s="13"/>
      <c r="C31" s="13"/>
      <c r="D31" s="9" t="s">
        <v>23</v>
      </c>
      <c r="E31" s="15"/>
      <c r="F31" s="16" t="s">
        <v>24</v>
      </c>
      <c r="G31" s="15"/>
      <c r="H31" s="9" t="s">
        <v>25</v>
      </c>
      <c r="I31" s="56" t="s">
        <v>25</v>
      </c>
      <c r="J31" s="71" t="s">
        <v>36</v>
      </c>
      <c r="K31" s="70" t="s">
        <v>25</v>
      </c>
      <c r="L31" s="75" t="s">
        <v>36</v>
      </c>
      <c r="M31" s="76" t="s">
        <v>25</v>
      </c>
    </row>
    <row r="32" spans="1:41" ht="15.75" thickTop="1" x14ac:dyDescent="0.2">
      <c r="A32" s="43"/>
      <c r="B32" s="60">
        <v>1</v>
      </c>
      <c r="C32" s="61" t="s">
        <v>28</v>
      </c>
      <c r="D32" s="112">
        <v>-84036231.673089147</v>
      </c>
      <c r="E32" s="107"/>
      <c r="F32" s="174">
        <v>205193000</v>
      </c>
      <c r="G32" s="93"/>
      <c r="H32" s="83">
        <f>(F32)/((F96+D14)/2)</f>
        <v>2.6343210432039211E-3</v>
      </c>
      <c r="I32" s="83">
        <f>(F32)/((P14-F32+D96)/2)</f>
        <v>2.303173344314324E-2</v>
      </c>
      <c r="J32" s="36">
        <v>421</v>
      </c>
      <c r="K32" s="53">
        <f>J32/$J$44*100</f>
        <v>6.6132579327678283</v>
      </c>
      <c r="L32" s="78">
        <v>33</v>
      </c>
      <c r="M32" s="53">
        <f t="shared" ref="M32:M37" si="12">L32/$L$44*100</f>
        <v>7.8199052132701423</v>
      </c>
      <c r="N32" s="52"/>
      <c r="O32" s="93"/>
      <c r="P32" s="87"/>
      <c r="Q32" s="85"/>
    </row>
    <row r="33" spans="1:20" ht="15" x14ac:dyDescent="0.2">
      <c r="A33" s="43"/>
      <c r="B33" s="60">
        <f>B32+1</f>
        <v>2</v>
      </c>
      <c r="C33" s="61" t="s">
        <v>31</v>
      </c>
      <c r="D33" s="118">
        <v>471413135.03629678</v>
      </c>
      <c r="E33" s="117"/>
      <c r="F33" s="59">
        <v>748538665</v>
      </c>
      <c r="G33" s="117"/>
      <c r="H33" s="83">
        <f t="shared" ref="H33:H39" si="13">(F33)/((F97+D15)/2)</f>
        <v>1.0018290625003558E-2</v>
      </c>
      <c r="I33" s="83">
        <f t="shared" ref="I33:I43" si="14">(F33)/((P15-F33+D97)/2)</f>
        <v>8.3225149687680119E-2</v>
      </c>
      <c r="J33" s="80">
        <v>372</v>
      </c>
      <c r="K33" s="53">
        <f>J33/$J$44*100</f>
        <v>5.8435438265786992</v>
      </c>
      <c r="L33" s="159">
        <v>23</v>
      </c>
      <c r="M33" s="53">
        <f t="shared" si="12"/>
        <v>5.4502369668246446</v>
      </c>
      <c r="N33" s="52"/>
      <c r="O33" s="87"/>
      <c r="P33" s="87"/>
      <c r="Q33" s="86"/>
      <c r="T33" s="50"/>
    </row>
    <row r="34" spans="1:20" ht="15" x14ac:dyDescent="0.2">
      <c r="A34" s="43"/>
      <c r="B34" s="60">
        <f t="shared" ref="B34:B43" si="15">B33+1</f>
        <v>3</v>
      </c>
      <c r="C34" s="61" t="s">
        <v>10</v>
      </c>
      <c r="D34" s="196">
        <v>1167828585.4465022</v>
      </c>
      <c r="E34" s="195"/>
      <c r="F34" s="197">
        <v>5389478304</v>
      </c>
      <c r="H34" s="83">
        <f t="shared" si="13"/>
        <v>1.300893526494183E-2</v>
      </c>
      <c r="I34" s="83">
        <f t="shared" si="14"/>
        <v>0.11932549140336722</v>
      </c>
      <c r="J34" s="80">
        <v>953</v>
      </c>
      <c r="K34" s="53">
        <f t="shared" ref="K34:K43" si="16">J34/$J$44*100</f>
        <v>14.970153942821238</v>
      </c>
      <c r="L34" s="79">
        <v>67</v>
      </c>
      <c r="M34" s="53">
        <f t="shared" si="12"/>
        <v>15.876777251184834</v>
      </c>
      <c r="N34" s="52"/>
      <c r="O34" s="199"/>
      <c r="P34" s="173"/>
      <c r="Q34" s="87"/>
      <c r="T34" s="50"/>
    </row>
    <row r="35" spans="1:20" ht="15" x14ac:dyDescent="0.2">
      <c r="A35" s="43"/>
      <c r="B35" s="60">
        <f t="shared" si="15"/>
        <v>4</v>
      </c>
      <c r="C35" s="61" t="s">
        <v>11</v>
      </c>
      <c r="D35" s="151">
        <v>709335576</v>
      </c>
      <c r="E35" s="150"/>
      <c r="F35" s="154">
        <v>1002448434.0713673</v>
      </c>
      <c r="G35" s="150"/>
      <c r="H35" s="83">
        <f>(F35)/((F99+D17)/2)</f>
        <v>4.8318004615495467E-3</v>
      </c>
      <c r="I35" s="83">
        <f>(F35)/((P17-F35+D99)/2)</f>
        <v>6.2155837618798289E-2</v>
      </c>
      <c r="J35" s="156">
        <v>921</v>
      </c>
      <c r="K35" s="53">
        <f t="shared" si="16"/>
        <v>14.467483506126296</v>
      </c>
      <c r="L35" s="157">
        <v>58</v>
      </c>
      <c r="M35" s="53">
        <f t="shared" si="12"/>
        <v>13.744075829383887</v>
      </c>
      <c r="N35" s="52"/>
      <c r="O35" s="172"/>
      <c r="P35" s="172"/>
      <c r="Q35" s="86"/>
      <c r="T35" s="50"/>
    </row>
    <row r="36" spans="1:20" ht="15" x14ac:dyDescent="0.2">
      <c r="A36" s="43"/>
      <c r="B36" s="60">
        <f t="shared" si="15"/>
        <v>5</v>
      </c>
      <c r="C36" s="61" t="s">
        <v>29</v>
      </c>
      <c r="D36" s="177">
        <v>156597260.86012179</v>
      </c>
      <c r="E36" s="111"/>
      <c r="F36" s="108">
        <v>482480071.29734784</v>
      </c>
      <c r="G36" s="101"/>
      <c r="H36" s="83">
        <f t="shared" si="13"/>
        <v>1.7122635832460122E-2</v>
      </c>
      <c r="I36" s="83">
        <f t="shared" si="14"/>
        <v>0.15117742053860672</v>
      </c>
      <c r="J36" s="37">
        <v>218</v>
      </c>
      <c r="K36" s="53">
        <f t="shared" si="16"/>
        <v>3.4244423499842913</v>
      </c>
      <c r="L36" s="79">
        <v>14</v>
      </c>
      <c r="M36" s="53">
        <f t="shared" si="12"/>
        <v>3.3175355450236967</v>
      </c>
      <c r="N36" s="52"/>
      <c r="O36" s="175"/>
      <c r="P36" s="176"/>
      <c r="Q36" s="86"/>
      <c r="T36" s="50"/>
    </row>
    <row r="37" spans="1:20" ht="15" x14ac:dyDescent="0.2">
      <c r="A37" s="43"/>
      <c r="B37" s="60">
        <f t="shared" si="15"/>
        <v>6</v>
      </c>
      <c r="C37" s="61" t="s">
        <v>12</v>
      </c>
      <c r="D37" s="177">
        <v>136306053.57002303</v>
      </c>
      <c r="E37" s="110"/>
      <c r="F37" s="182">
        <v>1701874545.453018</v>
      </c>
      <c r="H37" s="83">
        <f t="shared" si="13"/>
        <v>9.4360719058657946E-3</v>
      </c>
      <c r="I37" s="83">
        <f t="shared" si="14"/>
        <v>8.4662684799137314E-2</v>
      </c>
      <c r="J37" s="37">
        <v>663</v>
      </c>
      <c r="K37" s="53">
        <f t="shared" si="16"/>
        <v>10.414703110273326</v>
      </c>
      <c r="L37" s="79">
        <v>35</v>
      </c>
      <c r="M37" s="53">
        <f t="shared" si="12"/>
        <v>8.293838862559241</v>
      </c>
      <c r="O37" s="175"/>
      <c r="P37" s="183"/>
      <c r="Q37" s="87"/>
      <c r="T37" s="50"/>
    </row>
    <row r="38" spans="1:20" ht="15" x14ac:dyDescent="0.2">
      <c r="A38" s="43"/>
      <c r="B38" s="60">
        <f t="shared" si="15"/>
        <v>7</v>
      </c>
      <c r="C38" s="61" t="s">
        <v>14</v>
      </c>
      <c r="D38" s="151">
        <v>-355942043.0100022</v>
      </c>
      <c r="E38" s="111"/>
      <c r="F38" s="198">
        <v>-791676185.39000285</v>
      </c>
      <c r="G38" s="101"/>
      <c r="H38" s="83">
        <f t="shared" si="13"/>
        <v>-2.4716001451507021E-2</v>
      </c>
      <c r="I38" s="83">
        <f t="shared" si="14"/>
        <v>-0.22631412086629854</v>
      </c>
      <c r="J38" s="37">
        <v>111</v>
      </c>
      <c r="K38" s="53">
        <f t="shared" si="16"/>
        <v>1.7436380772855797</v>
      </c>
      <c r="L38" s="79">
        <v>5</v>
      </c>
      <c r="M38" s="53">
        <f t="shared" ref="M38:M43" si="17">L38/$L$44*100</f>
        <v>1.1848341232227488</v>
      </c>
      <c r="O38" s="172"/>
      <c r="P38" s="87"/>
      <c r="Q38" s="88"/>
      <c r="T38" s="50"/>
    </row>
    <row r="39" spans="1:20" ht="15" x14ac:dyDescent="0.2">
      <c r="A39" s="43"/>
      <c r="B39" s="60">
        <f t="shared" si="15"/>
        <v>8</v>
      </c>
      <c r="C39" s="61" t="s">
        <v>30</v>
      </c>
      <c r="D39" s="177">
        <v>10229422.148855686</v>
      </c>
      <c r="E39" s="111"/>
      <c r="F39" s="108">
        <v>2770641128.2173305</v>
      </c>
      <c r="G39" s="101"/>
      <c r="H39" s="83">
        <f t="shared" si="13"/>
        <v>1.2416432457553733E-2</v>
      </c>
      <c r="I39" s="83">
        <f t="shared" si="14"/>
        <v>0.1062198666716023</v>
      </c>
      <c r="J39" s="37">
        <v>1300</v>
      </c>
      <c r="K39" s="53">
        <f t="shared" si="16"/>
        <v>20.420986490732012</v>
      </c>
      <c r="L39" s="79">
        <v>76</v>
      </c>
      <c r="M39" s="53">
        <f t="shared" si="17"/>
        <v>18.009478672985782</v>
      </c>
      <c r="O39" s="93"/>
      <c r="P39" s="179"/>
      <c r="Q39" s="72"/>
      <c r="T39" s="50"/>
    </row>
    <row r="40" spans="1:20" ht="15" x14ac:dyDescent="0.2">
      <c r="A40" s="43"/>
      <c r="B40" s="60">
        <f t="shared" si="15"/>
        <v>9</v>
      </c>
      <c r="C40" s="61" t="s">
        <v>34</v>
      </c>
      <c r="D40" s="158">
        <v>186658946.04054999</v>
      </c>
      <c r="E40" s="155"/>
      <c r="F40" s="66">
        <v>1413144708.8935997</v>
      </c>
      <c r="G40" s="155"/>
      <c r="H40" s="83">
        <f>(F40)/((F104+D22)/2)</f>
        <v>1.6333293032130217E-2</v>
      </c>
      <c r="I40" s="83">
        <f>(F40)/((P22-F40+D104)/2)</f>
        <v>0.19035368522012913</v>
      </c>
      <c r="J40" s="156">
        <v>454</v>
      </c>
      <c r="K40" s="53">
        <f t="shared" si="16"/>
        <v>7.1316368206094882</v>
      </c>
      <c r="L40" s="159">
        <v>37</v>
      </c>
      <c r="M40" s="53">
        <f t="shared" si="17"/>
        <v>8.7677725118483423</v>
      </c>
      <c r="O40" s="173"/>
      <c r="P40" s="173"/>
      <c r="Q40" s="86"/>
      <c r="T40" s="50"/>
    </row>
    <row r="41" spans="1:20" ht="15" x14ac:dyDescent="0.2">
      <c r="A41" s="43"/>
      <c r="B41" s="60">
        <f t="shared" si="15"/>
        <v>10</v>
      </c>
      <c r="C41" s="61" t="s">
        <v>15</v>
      </c>
      <c r="D41" s="178">
        <v>44111119.443707347</v>
      </c>
      <c r="E41" s="121"/>
      <c r="F41" s="4">
        <v>400839959.39370733</v>
      </c>
      <c r="G41" s="120"/>
      <c r="H41" s="83">
        <f>(F41)/((F105+D23)/2)</f>
        <v>5.3636047570765179E-3</v>
      </c>
      <c r="I41" s="83">
        <f>(F41)/((P23-F41+D105)/2)</f>
        <v>3.5738065276108948E-2</v>
      </c>
      <c r="J41" s="37">
        <v>450</v>
      </c>
      <c r="K41" s="53">
        <f t="shared" si="16"/>
        <v>7.0688030160226205</v>
      </c>
      <c r="L41" s="79">
        <v>35</v>
      </c>
      <c r="M41" s="53">
        <f t="shared" si="17"/>
        <v>8.293838862559241</v>
      </c>
      <c r="O41" s="175"/>
      <c r="P41" s="173"/>
      <c r="Q41" s="89"/>
      <c r="T41" s="50"/>
    </row>
    <row r="42" spans="1:20" ht="15" x14ac:dyDescent="0.2">
      <c r="A42" s="44"/>
      <c r="B42" s="60">
        <f t="shared" si="15"/>
        <v>11</v>
      </c>
      <c r="C42" s="61" t="s">
        <v>16</v>
      </c>
      <c r="D42" s="192">
        <v>188595197.324911</v>
      </c>
      <c r="E42" s="193"/>
      <c r="F42" s="192">
        <v>796729125.91180599</v>
      </c>
      <c r="G42" s="63"/>
      <c r="H42" s="83">
        <f>(F42)/((F106+D24)/2)</f>
        <v>1.3593866180995527E-2</v>
      </c>
      <c r="I42" s="83">
        <f t="shared" si="14"/>
        <v>0.17708209791904658</v>
      </c>
      <c r="J42" s="37">
        <v>428</v>
      </c>
      <c r="K42" s="53">
        <f t="shared" si="16"/>
        <v>6.7232170907948472</v>
      </c>
      <c r="L42" s="79">
        <v>33</v>
      </c>
      <c r="M42" s="53">
        <f t="shared" si="17"/>
        <v>7.8199052132701423</v>
      </c>
      <c r="O42" s="175"/>
      <c r="P42" s="183"/>
      <c r="Q42" s="86"/>
      <c r="T42" s="50"/>
    </row>
    <row r="43" spans="1:20" ht="15" x14ac:dyDescent="0.2">
      <c r="A43" s="45"/>
      <c r="B43" s="60">
        <f t="shared" si="15"/>
        <v>12</v>
      </c>
      <c r="C43" s="65" t="s">
        <v>17</v>
      </c>
      <c r="D43" s="4">
        <v>-43567139.778839827</v>
      </c>
      <c r="E43" s="187"/>
      <c r="F43" s="4">
        <v>7889018.7098179599</v>
      </c>
      <c r="G43" s="187"/>
      <c r="H43" s="83">
        <f>(F43)/((F107+D25)/2)</f>
        <v>9.016268525773697E-4</v>
      </c>
      <c r="I43" s="83">
        <f t="shared" si="14"/>
        <v>5.664695661096006E-3</v>
      </c>
      <c r="J43" s="188">
        <v>75</v>
      </c>
      <c r="K43" s="189">
        <f t="shared" si="16"/>
        <v>1.1781338360037701</v>
      </c>
      <c r="L43" s="190">
        <v>6</v>
      </c>
      <c r="M43" s="189">
        <f t="shared" si="17"/>
        <v>1.4218009478672986</v>
      </c>
      <c r="N43" s="52"/>
      <c r="O43" s="186"/>
      <c r="P43" s="185"/>
      <c r="T43" s="50"/>
    </row>
    <row r="44" spans="1:20" ht="18" customHeight="1" thickBot="1" x14ac:dyDescent="0.25">
      <c r="A44" s="46"/>
      <c r="B44" s="1" t="s">
        <v>18</v>
      </c>
      <c r="C44" s="8"/>
      <c r="D44" s="57">
        <f>SUM(D32:D43)</f>
        <v>2587529881.4090366</v>
      </c>
      <c r="E44" s="64"/>
      <c r="F44" s="57">
        <f>SUM(F32:F43)</f>
        <v>14127580775.557993</v>
      </c>
      <c r="G44" s="67"/>
      <c r="H44" s="124">
        <f>(F44*4/3)/((F108+D26)/2)</f>
        <v>1.2843043047526495E-2</v>
      </c>
      <c r="I44" s="124">
        <f>(F44*4/3)/((P26-F44+D108)/2)</f>
        <v>0.1202823612400763</v>
      </c>
      <c r="J44" s="38">
        <f>SUM(J32:J43)</f>
        <v>6366</v>
      </c>
      <c r="K44" s="102">
        <f>SUM(K32:K43)/100</f>
        <v>1</v>
      </c>
      <c r="L44" s="103">
        <f>SUM(L32:L43)</f>
        <v>422</v>
      </c>
      <c r="M44" s="104">
        <f>SUM(M32:M43)/100</f>
        <v>1.0000000000000002</v>
      </c>
      <c r="O44" s="86"/>
      <c r="P44" s="86"/>
      <c r="T44" s="50"/>
    </row>
    <row r="45" spans="1:20" ht="15" thickTop="1" x14ac:dyDescent="0.2">
      <c r="A45" s="7"/>
      <c r="D45" s="6"/>
      <c r="F45" s="6"/>
      <c r="G45" s="6"/>
      <c r="H45" s="6"/>
      <c r="I45" s="6"/>
      <c r="J45" s="6"/>
      <c r="K45" s="20"/>
      <c r="L45" s="77"/>
      <c r="T45" s="51"/>
    </row>
    <row r="46" spans="1:20" x14ac:dyDescent="0.2">
      <c r="A46" s="27" t="s">
        <v>26</v>
      </c>
      <c r="B46" s="28" t="s">
        <v>27</v>
      </c>
      <c r="D46" s="6"/>
      <c r="E46" s="6"/>
      <c r="F46" s="6"/>
      <c r="G46" s="6"/>
      <c r="H46" s="6"/>
      <c r="I46" s="6"/>
      <c r="J46" s="6"/>
      <c r="K46" s="6"/>
    </row>
    <row r="47" spans="1:20" x14ac:dyDescent="0.2">
      <c r="A47" s="21"/>
      <c r="B47" s="2"/>
      <c r="D47" s="6"/>
      <c r="E47" s="6"/>
      <c r="F47" s="6"/>
      <c r="G47" s="6"/>
      <c r="H47" s="10"/>
      <c r="I47" s="6"/>
      <c r="J47" s="6"/>
      <c r="K47" s="6"/>
    </row>
    <row r="48" spans="1:20" x14ac:dyDescent="0.2">
      <c r="B48" s="100" t="s">
        <v>50</v>
      </c>
      <c r="C48" s="5" t="s">
        <v>51</v>
      </c>
      <c r="D48" s="6"/>
      <c r="E48" s="6"/>
      <c r="F48" s="22"/>
      <c r="G48" s="6"/>
      <c r="H48" s="6"/>
      <c r="I48" s="6"/>
      <c r="J48" s="6"/>
      <c r="K48" s="6"/>
    </row>
    <row r="49" spans="1:13" x14ac:dyDescent="0.2">
      <c r="A49" s="2"/>
      <c r="B49" s="6" t="s">
        <v>48</v>
      </c>
      <c r="C49" s="5" t="s">
        <v>49</v>
      </c>
      <c r="D49" s="6"/>
      <c r="E49" s="23"/>
      <c r="F49" s="4"/>
      <c r="G49" s="6"/>
      <c r="I49" s="6"/>
      <c r="J49" s="6"/>
      <c r="K49" s="23"/>
    </row>
    <row r="50" spans="1:13" ht="15" x14ac:dyDescent="0.2">
      <c r="A50" s="2"/>
      <c r="B50" s="123"/>
      <c r="D50" s="6"/>
      <c r="E50" s="6"/>
      <c r="F50" s="23"/>
      <c r="G50" s="6"/>
      <c r="I50" s="6"/>
      <c r="J50" s="6"/>
      <c r="K50" s="6"/>
    </row>
    <row r="51" spans="1:13" x14ac:dyDescent="0.2">
      <c r="D51" s="5"/>
      <c r="E51" s="6"/>
      <c r="F51" s="24"/>
      <c r="I51" s="6"/>
      <c r="J51" s="6"/>
      <c r="K51" s="6"/>
    </row>
    <row r="52" spans="1:13" x14ac:dyDescent="0.2">
      <c r="D52" s="10"/>
      <c r="E52" s="10"/>
      <c r="H52" s="6"/>
      <c r="I52" s="6"/>
      <c r="J52" s="6"/>
      <c r="K52" s="6"/>
      <c r="L52" s="82"/>
      <c r="M52" s="7"/>
    </row>
    <row r="53" spans="1:13" x14ac:dyDescent="0.2">
      <c r="D53" s="10"/>
      <c r="E53" s="10"/>
      <c r="H53" s="6"/>
      <c r="I53" s="6"/>
      <c r="J53" s="6"/>
      <c r="K53" s="6"/>
      <c r="M53" s="34"/>
    </row>
    <row r="54" spans="1:13" x14ac:dyDescent="0.2">
      <c r="B54" s="96"/>
      <c r="C54" s="96"/>
      <c r="D54" s="97"/>
      <c r="E54" s="97"/>
      <c r="F54" s="98"/>
      <c r="G54" s="98"/>
      <c r="H54" s="99"/>
      <c r="I54" s="99"/>
      <c r="J54" s="99"/>
      <c r="K54" s="6"/>
    </row>
    <row r="55" spans="1:13" x14ac:dyDescent="0.2">
      <c r="D55" s="10"/>
      <c r="E55" s="10"/>
      <c r="H55" s="6"/>
      <c r="I55" s="6"/>
      <c r="J55" s="6"/>
      <c r="K55" s="6"/>
    </row>
    <row r="56" spans="1:13" x14ac:dyDescent="0.2">
      <c r="J56" s="6"/>
      <c r="K56" s="6"/>
      <c r="L56" s="34"/>
    </row>
    <row r="57" spans="1:13" x14ac:dyDescent="0.2">
      <c r="J57" s="6"/>
      <c r="K57" s="6"/>
      <c r="L57" s="7"/>
    </row>
    <row r="58" spans="1:13" x14ac:dyDescent="0.2">
      <c r="J58" s="6"/>
      <c r="K58" s="6"/>
      <c r="L58" s="34"/>
    </row>
    <row r="59" spans="1:13" x14ac:dyDescent="0.2">
      <c r="J59" s="6"/>
      <c r="K59" s="6"/>
    </row>
    <row r="60" spans="1:13" x14ac:dyDescent="0.2">
      <c r="J60" s="6"/>
      <c r="K60" s="6"/>
    </row>
    <row r="61" spans="1:13" x14ac:dyDescent="0.2">
      <c r="J61" s="6"/>
      <c r="K61" s="6"/>
    </row>
    <row r="62" spans="1:13" x14ac:dyDescent="0.2">
      <c r="J62" s="6"/>
      <c r="K62" s="6"/>
    </row>
    <row r="63" spans="1:13" x14ac:dyDescent="0.2">
      <c r="J63" s="6"/>
      <c r="K63" s="6"/>
    </row>
    <row r="64" spans="1:13" x14ac:dyDescent="0.2">
      <c r="J64" s="6"/>
      <c r="K64" s="6"/>
    </row>
    <row r="65" spans="3:12" x14ac:dyDescent="0.2">
      <c r="J65" s="6"/>
      <c r="K65" s="6"/>
    </row>
    <row r="66" spans="3:12" x14ac:dyDescent="0.2">
      <c r="J66" s="6"/>
      <c r="K66" s="6"/>
    </row>
    <row r="67" spans="3:12" x14ac:dyDescent="0.2">
      <c r="J67" s="6"/>
      <c r="K67" s="6"/>
    </row>
    <row r="68" spans="3:12" x14ac:dyDescent="0.2">
      <c r="J68" s="6"/>
      <c r="K68" s="6"/>
    </row>
    <row r="69" spans="3:12" x14ac:dyDescent="0.2">
      <c r="C69" s="86"/>
      <c r="D69" s="169"/>
      <c r="E69" s="169"/>
      <c r="F69" s="169"/>
      <c r="G69" s="169"/>
      <c r="H69" s="86"/>
      <c r="I69" s="86"/>
      <c r="J69" s="166"/>
      <c r="K69" s="166"/>
      <c r="L69" s="86"/>
    </row>
    <row r="70" spans="3:12" x14ac:dyDescent="0.2">
      <c r="C70" s="86"/>
      <c r="D70" s="169"/>
      <c r="E70" s="169"/>
      <c r="F70" s="169"/>
      <c r="G70" s="169"/>
      <c r="H70" s="86"/>
      <c r="I70" s="86"/>
      <c r="J70" s="166"/>
      <c r="K70" s="166"/>
      <c r="L70" s="86"/>
    </row>
    <row r="71" spans="3:12" x14ac:dyDescent="0.2">
      <c r="C71" s="86"/>
      <c r="D71" s="169"/>
      <c r="E71" s="169"/>
      <c r="F71" s="169"/>
      <c r="G71" s="169"/>
      <c r="H71" s="86"/>
      <c r="I71" s="86"/>
      <c r="J71" s="166"/>
      <c r="K71" s="166"/>
      <c r="L71" s="86"/>
    </row>
    <row r="72" spans="3:12" ht="15" x14ac:dyDescent="0.2">
      <c r="C72" s="161"/>
      <c r="D72" s="169"/>
      <c r="E72" s="169"/>
      <c r="F72" s="170"/>
      <c r="G72" s="169"/>
      <c r="H72" s="86"/>
      <c r="I72" s="86"/>
      <c r="J72" s="160"/>
      <c r="K72" s="166"/>
      <c r="L72" s="86"/>
    </row>
    <row r="73" spans="3:12" ht="15" x14ac:dyDescent="0.2">
      <c r="C73" s="86"/>
      <c r="D73" s="169"/>
      <c r="E73" s="169"/>
      <c r="F73" s="170"/>
      <c r="G73" s="169"/>
      <c r="H73" s="86"/>
      <c r="I73" s="86"/>
      <c r="J73" s="160"/>
      <c r="K73" s="166"/>
      <c r="L73" s="86"/>
    </row>
    <row r="74" spans="3:12" ht="15" x14ac:dyDescent="0.2">
      <c r="C74" s="86"/>
      <c r="D74" s="169"/>
      <c r="E74" s="169"/>
      <c r="F74" s="170"/>
      <c r="G74" s="169"/>
      <c r="H74" s="86"/>
      <c r="I74" s="86"/>
      <c r="J74" s="161"/>
      <c r="K74" s="166"/>
      <c r="L74" s="86"/>
    </row>
    <row r="75" spans="3:12" ht="15" x14ac:dyDescent="0.2">
      <c r="C75" s="86"/>
      <c r="D75" s="169"/>
      <c r="E75" s="169"/>
      <c r="F75" s="170"/>
      <c r="G75" s="169"/>
      <c r="H75" s="86"/>
      <c r="I75" s="86"/>
      <c r="J75" s="162"/>
      <c r="K75" s="166"/>
      <c r="L75" s="86"/>
    </row>
    <row r="76" spans="3:12" ht="15" x14ac:dyDescent="0.2">
      <c r="C76" s="86"/>
      <c r="D76" s="169"/>
      <c r="E76" s="169"/>
      <c r="F76" s="170"/>
      <c r="G76" s="169"/>
      <c r="H76" s="86"/>
      <c r="I76" s="86"/>
      <c r="J76" s="171"/>
      <c r="K76" s="166"/>
      <c r="L76" s="86"/>
    </row>
    <row r="77" spans="3:12" ht="15" x14ac:dyDescent="0.2">
      <c r="C77" s="86"/>
      <c r="D77" s="169"/>
      <c r="E77" s="169"/>
      <c r="F77" s="170"/>
      <c r="G77" s="169"/>
      <c r="H77" s="86"/>
      <c r="I77" s="86"/>
      <c r="J77" s="163"/>
      <c r="K77" s="166"/>
      <c r="L77" s="86"/>
    </row>
    <row r="78" spans="3:12" ht="15" x14ac:dyDescent="0.2">
      <c r="C78" s="86"/>
      <c r="D78" s="169"/>
      <c r="E78" s="169"/>
      <c r="F78" s="170"/>
      <c r="G78" s="169"/>
      <c r="H78" s="86"/>
      <c r="I78" s="86"/>
      <c r="J78" s="164"/>
      <c r="K78" s="166"/>
      <c r="L78" s="86"/>
    </row>
    <row r="79" spans="3:12" ht="15" x14ac:dyDescent="0.2">
      <c r="C79" s="86"/>
      <c r="D79" s="169"/>
      <c r="E79" s="169"/>
      <c r="F79" s="170"/>
      <c r="G79" s="169"/>
      <c r="H79" s="86"/>
      <c r="I79" s="86"/>
      <c r="J79" s="165"/>
      <c r="K79" s="166"/>
      <c r="L79" s="86"/>
    </row>
    <row r="80" spans="3:12" ht="15" x14ac:dyDescent="0.2">
      <c r="C80" s="86"/>
      <c r="D80" s="169"/>
      <c r="E80" s="169"/>
      <c r="F80" s="170"/>
      <c r="G80" s="169"/>
      <c r="H80" s="86"/>
      <c r="I80" s="86"/>
      <c r="J80" s="160"/>
      <c r="K80" s="166"/>
      <c r="L80" s="86"/>
    </row>
    <row r="81" spans="3:12" ht="15" x14ac:dyDescent="0.2">
      <c r="C81" s="86"/>
      <c r="D81" s="169"/>
      <c r="E81" s="169"/>
      <c r="F81" s="170"/>
      <c r="G81" s="169"/>
      <c r="H81" s="86"/>
      <c r="I81" s="86"/>
      <c r="J81" s="163"/>
      <c r="K81" s="166"/>
      <c r="L81" s="86"/>
    </row>
    <row r="82" spans="3:12" ht="15" x14ac:dyDescent="0.2">
      <c r="C82" s="171"/>
      <c r="D82" s="169"/>
      <c r="E82" s="169"/>
      <c r="F82" s="170"/>
      <c r="G82" s="169"/>
      <c r="H82" s="86"/>
      <c r="I82" s="86"/>
      <c r="J82" s="163"/>
      <c r="K82" s="166"/>
      <c r="L82" s="86"/>
    </row>
    <row r="83" spans="3:12" ht="15" x14ac:dyDescent="0.2">
      <c r="C83" s="160"/>
      <c r="D83" s="169"/>
      <c r="E83" s="169"/>
      <c r="F83" s="170"/>
      <c r="G83" s="169"/>
      <c r="H83" s="86"/>
      <c r="I83" s="86"/>
      <c r="J83" s="160"/>
      <c r="K83" s="166"/>
      <c r="L83" s="86"/>
    </row>
    <row r="84" spans="3:12" x14ac:dyDescent="0.2">
      <c r="C84" s="160"/>
      <c r="D84" s="169"/>
      <c r="E84" s="169"/>
      <c r="F84" s="169"/>
      <c r="G84" s="169"/>
      <c r="H84" s="86"/>
      <c r="I84" s="86"/>
      <c r="J84" s="166"/>
      <c r="K84" s="166"/>
      <c r="L84" s="86"/>
    </row>
    <row r="85" spans="3:12" x14ac:dyDescent="0.2">
      <c r="C85" s="160"/>
      <c r="D85" s="169"/>
      <c r="E85" s="169"/>
      <c r="F85" s="169"/>
      <c r="G85" s="169"/>
      <c r="H85" s="86"/>
      <c r="I85" s="86"/>
      <c r="J85" s="166"/>
      <c r="K85" s="166"/>
      <c r="L85" s="86"/>
    </row>
    <row r="86" spans="3:12" x14ac:dyDescent="0.2">
      <c r="J86" s="6"/>
      <c r="K86" s="6"/>
    </row>
    <row r="87" spans="3:12" x14ac:dyDescent="0.2">
      <c r="J87" s="6"/>
      <c r="K87" s="6"/>
    </row>
    <row r="88" spans="3:12" x14ac:dyDescent="0.2">
      <c r="J88" s="6"/>
      <c r="K88" s="6"/>
    </row>
    <row r="89" spans="3:12" x14ac:dyDescent="0.2">
      <c r="J89" s="6"/>
      <c r="K89" s="6"/>
    </row>
    <row r="90" spans="3:12" x14ac:dyDescent="0.2">
      <c r="J90" s="6"/>
      <c r="K90" s="6"/>
    </row>
    <row r="91" spans="3:12" x14ac:dyDescent="0.2">
      <c r="J91" s="6"/>
      <c r="K91" s="6"/>
    </row>
    <row r="92" spans="3:12" x14ac:dyDescent="0.2">
      <c r="J92" s="6"/>
      <c r="K92" s="6"/>
    </row>
    <row r="93" spans="3:12" x14ac:dyDescent="0.2">
      <c r="J93" s="6"/>
      <c r="K93" s="6"/>
    </row>
    <row r="94" spans="3:12" x14ac:dyDescent="0.2">
      <c r="J94" s="6"/>
      <c r="K94" s="6"/>
    </row>
    <row r="95" spans="3:12" x14ac:dyDescent="0.2">
      <c r="D95" s="95" t="s">
        <v>40</v>
      </c>
      <c r="E95" s="10"/>
      <c r="F95" s="95" t="s">
        <v>42</v>
      </c>
      <c r="H95" s="113" t="s">
        <v>43</v>
      </c>
      <c r="I95" s="114" t="s">
        <v>41</v>
      </c>
      <c r="J95" s="6"/>
      <c r="K95" s="6"/>
    </row>
    <row r="96" spans="3:12" ht="15" x14ac:dyDescent="0.2">
      <c r="C96" s="61" t="s">
        <v>28</v>
      </c>
      <c r="D96" s="58">
        <v>8935244411</v>
      </c>
      <c r="E96" s="168"/>
      <c r="F96" s="84">
        <v>77381085262</v>
      </c>
      <c r="H96" s="115">
        <f>(F32/4*4)/((F96+D14)/2)</f>
        <v>2.6343210432039211E-3</v>
      </c>
      <c r="I96" s="116">
        <f>(F32/4*4/((D96-F32+P14)/2))</f>
        <v>2.303173344314324E-2</v>
      </c>
      <c r="J96" s="6"/>
      <c r="K96" s="6"/>
    </row>
    <row r="97" spans="3:11" ht="15" x14ac:dyDescent="0.2">
      <c r="C97" s="61" t="s">
        <v>31</v>
      </c>
      <c r="D97" s="58">
        <v>9100553950.3593903</v>
      </c>
      <c r="E97" s="168"/>
      <c r="F97" s="84">
        <v>71660034976.5905</v>
      </c>
      <c r="H97" s="115">
        <f>(F33/4*4)/((F97+D15)/2)</f>
        <v>1.0018290625003558E-2</v>
      </c>
      <c r="I97" s="116">
        <f>(F33/4*4/((D97-F33+P15)/2))</f>
        <v>8.3225149687680119E-2</v>
      </c>
      <c r="J97" s="6"/>
      <c r="K97" s="6"/>
    </row>
    <row r="98" spans="3:11" ht="15" x14ac:dyDescent="0.2">
      <c r="C98" s="61" t="s">
        <v>39</v>
      </c>
      <c r="D98" s="59">
        <v>46872870297.950768</v>
      </c>
      <c r="E98" s="168"/>
      <c r="F98" s="84">
        <v>424915260796.22406</v>
      </c>
      <c r="H98" s="115">
        <f>(F34/4*4)/((F98+D16)/2)</f>
        <v>1.300893526494183E-2</v>
      </c>
      <c r="I98" s="116">
        <f>(F34/4*4/((D98-F34+P16)/2))</f>
        <v>0.11932549140336722</v>
      </c>
      <c r="J98" s="6"/>
      <c r="K98" s="6"/>
    </row>
    <row r="99" spans="3:11" ht="15" x14ac:dyDescent="0.2">
      <c r="C99" s="61" t="s">
        <v>11</v>
      </c>
      <c r="D99" s="58">
        <v>15619937615.65</v>
      </c>
      <c r="E99" s="168"/>
      <c r="F99" s="84">
        <v>193841578962.409</v>
      </c>
      <c r="H99" s="115">
        <f>(F35/4*4)/((F99+D17)/2)</f>
        <v>4.8318004615495467E-3</v>
      </c>
      <c r="I99" s="116">
        <f>(F35/4*4/((D99-F35+P17)/2))</f>
        <v>6.2155837618798289E-2</v>
      </c>
      <c r="J99" s="6"/>
      <c r="K99" s="6"/>
    </row>
    <row r="100" spans="3:11" ht="15" x14ac:dyDescent="0.2">
      <c r="C100" s="61" t="s">
        <v>29</v>
      </c>
      <c r="D100" s="58">
        <v>3407541350.8019791</v>
      </c>
      <c r="E100" s="168"/>
      <c r="F100" s="84">
        <v>24632952175.437336</v>
      </c>
      <c r="H100" s="115">
        <f>(F36/4*4)/((F100+D18)/2)</f>
        <v>1.7122635832460122E-2</v>
      </c>
      <c r="I100" s="116">
        <f>(F36/4*4/((D100-F36+P18)/2))</f>
        <v>0.15117742053860672</v>
      </c>
      <c r="J100" s="6"/>
      <c r="K100" s="6"/>
    </row>
    <row r="101" spans="3:11" ht="15" x14ac:dyDescent="0.2">
      <c r="C101" s="61" t="s">
        <v>12</v>
      </c>
      <c r="D101" s="58">
        <v>20274283549.043053</v>
      </c>
      <c r="E101" s="168"/>
      <c r="F101" s="84">
        <v>177710069976.62979</v>
      </c>
      <c r="H101" s="115">
        <f>(F37/4*4)/((F101+D19)/2)</f>
        <v>9.4360719058657946E-3</v>
      </c>
      <c r="I101" s="116">
        <f>(F37/4*4/((D101-F37+P19)/2))</f>
        <v>8.4662684799137314E-2</v>
      </c>
      <c r="J101" s="6"/>
      <c r="K101" s="6"/>
    </row>
    <row r="102" spans="3:11" ht="15" x14ac:dyDescent="0.2">
      <c r="C102" s="61" t="s">
        <v>14</v>
      </c>
      <c r="D102" s="58">
        <v>3190853912.6459751</v>
      </c>
      <c r="E102" s="168"/>
      <c r="F102" s="84">
        <v>32016525957.708267</v>
      </c>
      <c r="H102" s="115">
        <f>(F38/4*4)/((F102+D20)/2)</f>
        <v>-2.4716001451507021E-2</v>
      </c>
      <c r="I102" s="116">
        <f>(F38/4*4/((D102-F38+P20)/2))</f>
        <v>-0.22631412086629854</v>
      </c>
      <c r="J102" s="6"/>
      <c r="K102" s="6"/>
    </row>
    <row r="103" spans="3:11" ht="15" x14ac:dyDescent="0.2">
      <c r="C103" s="61" t="s">
        <v>30</v>
      </c>
      <c r="D103" s="94">
        <v>27002686356.080143</v>
      </c>
      <c r="E103" s="10"/>
      <c r="F103" s="59">
        <v>222851338686.5011</v>
      </c>
      <c r="H103" s="115">
        <f>(F39/4*4)/((F103+D21)/2)</f>
        <v>1.2416432457553733E-2</v>
      </c>
      <c r="I103" s="116">
        <f>(F39/4*4/((D103-F39+P21)/2))</f>
        <v>0.1062198666716023</v>
      </c>
      <c r="J103" s="6"/>
      <c r="K103" s="6"/>
    </row>
    <row r="104" spans="3:11" ht="15" x14ac:dyDescent="0.2">
      <c r="C104" s="61" t="s">
        <v>34</v>
      </c>
      <c r="D104" s="94">
        <v>7175569975.602416</v>
      </c>
      <c r="E104" s="168"/>
      <c r="F104" s="59">
        <v>82207143223.518448</v>
      </c>
      <c r="H104" s="115">
        <f>(F40/4*4)/((F104+D22)/2)</f>
        <v>1.6333293032130217E-2</v>
      </c>
      <c r="I104" s="116">
        <f>(F40/4*4/((D104-F40+P22)/2))</f>
        <v>0.19035368522012913</v>
      </c>
      <c r="J104" s="6"/>
      <c r="K104" s="6"/>
    </row>
    <row r="105" spans="3:11" ht="15" x14ac:dyDescent="0.2">
      <c r="C105" s="61" t="s">
        <v>15</v>
      </c>
      <c r="D105" s="59">
        <v>12970372659.006001</v>
      </c>
      <c r="E105" s="10"/>
      <c r="F105" s="59">
        <v>73296889055.250015</v>
      </c>
      <c r="H105" s="115" t="e">
        <f>(#REF!/4*4)/((F105+#REF!)/2)</f>
        <v>#REF!</v>
      </c>
      <c r="I105" s="116" t="e">
        <f>(#REF!/4*4/((D105-#REF!+#REF!)/2))</f>
        <v>#REF!</v>
      </c>
      <c r="J105" s="6"/>
      <c r="K105" s="6"/>
    </row>
    <row r="106" spans="3:11" ht="15" x14ac:dyDescent="0.2">
      <c r="C106" s="61" t="s">
        <v>16</v>
      </c>
      <c r="D106" s="59">
        <v>4449743950.4329729</v>
      </c>
      <c r="E106" s="6"/>
      <c r="F106" s="59">
        <v>51374186128.795036</v>
      </c>
      <c r="H106" s="115" t="e">
        <f>(#REF!/4*4)/((F106+D24)/2)</f>
        <v>#REF!</v>
      </c>
      <c r="I106" s="116" t="e">
        <f>(#REF!/4*4/((D106-#REF!+#REF!)/2))</f>
        <v>#REF!</v>
      </c>
      <c r="J106" s="6"/>
      <c r="K106" s="6"/>
    </row>
    <row r="107" spans="3:11" ht="15" x14ac:dyDescent="0.2">
      <c r="C107" s="167" t="s">
        <v>17</v>
      </c>
      <c r="D107" s="59">
        <v>1386784143.2135773</v>
      </c>
      <c r="E107" s="6"/>
      <c r="F107" s="59">
        <v>8553112143.2135792</v>
      </c>
      <c r="H107" s="115">
        <f>(F43/4*4)/((F107+D25)/2)</f>
        <v>9.016268525773697E-4</v>
      </c>
      <c r="I107" s="116">
        <f>(F43/4*4/((D107-F43+P25)/2))</f>
        <v>5.664695661096006E-3</v>
      </c>
      <c r="J107" s="6"/>
      <c r="K107" s="6"/>
    </row>
    <row r="108" spans="3:11" x14ac:dyDescent="0.2">
      <c r="D108" s="30">
        <f>SUM(D96:D107)</f>
        <v>160386442171.78632</v>
      </c>
      <c r="E108" s="6"/>
      <c r="F108" s="122">
        <f>SUM(F96:F107)</f>
        <v>1440440177344.2771</v>
      </c>
      <c r="I108" s="6"/>
      <c r="J108" s="6"/>
      <c r="K108" s="6"/>
    </row>
    <row r="109" spans="3:11" x14ac:dyDescent="0.2">
      <c r="J109" s="6"/>
      <c r="K109" s="6"/>
    </row>
    <row r="110" spans="3:11" x14ac:dyDescent="0.2">
      <c r="J110" s="6"/>
      <c r="K110" s="6"/>
    </row>
    <row r="111" spans="3:11" x14ac:dyDescent="0.2">
      <c r="J111" s="6"/>
      <c r="K111" s="6"/>
    </row>
    <row r="112" spans="3:11" x14ac:dyDescent="0.2">
      <c r="J112" s="6"/>
      <c r="K112" s="6"/>
    </row>
    <row r="113" spans="10:14" x14ac:dyDescent="0.2">
      <c r="J113" s="6"/>
      <c r="K113" s="6"/>
    </row>
    <row r="114" spans="10:14" x14ac:dyDescent="0.2">
      <c r="J114" s="6"/>
      <c r="K114" s="6"/>
    </row>
    <row r="115" spans="10:14" x14ac:dyDescent="0.2">
      <c r="J115" s="6"/>
      <c r="K115" s="6"/>
    </row>
    <row r="116" spans="10:14" x14ac:dyDescent="0.2">
      <c r="J116" s="6"/>
      <c r="K116" s="6"/>
      <c r="N116" s="4"/>
    </row>
    <row r="117" spans="10:14" x14ac:dyDescent="0.2">
      <c r="J117" s="6"/>
      <c r="K117" s="6"/>
      <c r="N117" s="4"/>
    </row>
    <row r="118" spans="10:14" x14ac:dyDescent="0.2">
      <c r="J118" s="6"/>
      <c r="K118" s="6"/>
      <c r="N118" s="4"/>
    </row>
    <row r="119" spans="10:14" x14ac:dyDescent="0.2">
      <c r="J119" s="6"/>
      <c r="K119" s="6"/>
      <c r="N119" s="4"/>
    </row>
    <row r="120" spans="10:14" x14ac:dyDescent="0.2">
      <c r="J120" s="6"/>
      <c r="K120" s="6"/>
      <c r="N120" s="4"/>
    </row>
    <row r="121" spans="10:14" x14ac:dyDescent="0.2">
      <c r="J121" s="6"/>
      <c r="K121" s="6"/>
      <c r="N121" s="4"/>
    </row>
    <row r="122" spans="10:14" x14ac:dyDescent="0.2">
      <c r="J122" s="6"/>
      <c r="K122" s="6"/>
      <c r="N122" s="4"/>
    </row>
    <row r="123" spans="10:14" x14ac:dyDescent="0.2">
      <c r="J123" s="6"/>
      <c r="K123" s="6"/>
      <c r="N123" s="4"/>
    </row>
    <row r="124" spans="10:14" x14ac:dyDescent="0.2">
      <c r="J124" s="6"/>
      <c r="K124" s="6"/>
      <c r="N124" s="4"/>
    </row>
    <row r="125" spans="10:14" x14ac:dyDescent="0.2">
      <c r="J125" s="6"/>
      <c r="K125" s="6"/>
      <c r="N125" s="4"/>
    </row>
    <row r="126" spans="10:14" x14ac:dyDescent="0.2">
      <c r="J126" s="6"/>
      <c r="K126" s="6"/>
      <c r="N126" s="4"/>
    </row>
    <row r="127" spans="10:14" x14ac:dyDescent="0.2">
      <c r="J127" s="6"/>
      <c r="K127" s="6"/>
      <c r="N127" s="4"/>
    </row>
    <row r="128" spans="10:14" x14ac:dyDescent="0.2">
      <c r="J128" s="6"/>
      <c r="K128" s="6"/>
      <c r="N128" s="4"/>
    </row>
    <row r="129" spans="4:14" x14ac:dyDescent="0.2">
      <c r="J129" s="6"/>
      <c r="K129" s="6"/>
      <c r="N129" s="4"/>
    </row>
    <row r="130" spans="4:14" x14ac:dyDescent="0.2">
      <c r="J130" s="6"/>
      <c r="K130" s="6"/>
      <c r="N130" s="4"/>
    </row>
    <row r="131" spans="4:14" x14ac:dyDescent="0.2">
      <c r="D131" s="6"/>
      <c r="E131" s="6"/>
      <c r="I131" s="6"/>
      <c r="J131" s="6"/>
      <c r="K131" s="6"/>
      <c r="N131" s="30"/>
    </row>
    <row r="132" spans="4:14" x14ac:dyDescent="0.2">
      <c r="D132" s="6"/>
      <c r="E132" s="6"/>
      <c r="I132" s="6"/>
      <c r="J132" s="6"/>
      <c r="K132" s="6"/>
    </row>
    <row r="133" spans="4:14" x14ac:dyDescent="0.2">
      <c r="D133" s="160"/>
      <c r="E133" s="6"/>
      <c r="I133" s="6"/>
      <c r="J133" s="6"/>
      <c r="K133" s="6"/>
      <c r="L133" s="6"/>
    </row>
    <row r="134" spans="4:14" x14ac:dyDescent="0.2">
      <c r="D134" s="160"/>
      <c r="E134" s="6"/>
      <c r="I134" s="6"/>
      <c r="J134" s="6"/>
      <c r="K134" s="6"/>
      <c r="L134" s="4"/>
    </row>
    <row r="135" spans="4:14" x14ac:dyDescent="0.2">
      <c r="D135" s="161"/>
      <c r="E135" s="6"/>
      <c r="I135" s="6"/>
      <c r="J135" s="6"/>
      <c r="K135" s="6"/>
      <c r="L135" s="4"/>
    </row>
    <row r="136" spans="4:14" x14ac:dyDescent="0.2">
      <c r="D136" s="162"/>
      <c r="E136" s="6"/>
      <c r="I136" s="6"/>
      <c r="J136" s="6"/>
      <c r="K136" s="6"/>
    </row>
    <row r="137" spans="4:14" x14ac:dyDescent="0.2">
      <c r="D137" s="86"/>
      <c r="E137" s="6"/>
      <c r="F137" s="6"/>
      <c r="G137" s="6"/>
      <c r="I137" s="6"/>
      <c r="J137" s="6"/>
      <c r="K137" s="6"/>
    </row>
    <row r="138" spans="4:14" x14ac:dyDescent="0.2">
      <c r="D138" s="163"/>
      <c r="E138" s="6"/>
      <c r="F138" s="6"/>
      <c r="G138" s="6"/>
      <c r="I138" s="6"/>
      <c r="J138" s="6"/>
      <c r="K138" s="6"/>
    </row>
    <row r="139" spans="4:14" x14ac:dyDescent="0.2">
      <c r="D139" s="164"/>
      <c r="E139" s="6"/>
      <c r="F139" s="6"/>
      <c r="G139" s="6"/>
      <c r="I139" s="6"/>
      <c r="J139" s="6"/>
      <c r="K139" s="6"/>
    </row>
    <row r="140" spans="4:14" x14ac:dyDescent="0.2">
      <c r="D140" s="165"/>
      <c r="E140" s="6"/>
      <c r="F140" s="6"/>
      <c r="G140" s="6"/>
      <c r="I140" s="6"/>
      <c r="J140" s="6"/>
      <c r="K140" s="6"/>
    </row>
    <row r="141" spans="4:14" x14ac:dyDescent="0.2">
      <c r="D141" s="160"/>
      <c r="E141" s="6"/>
      <c r="H141" s="6"/>
      <c r="I141" s="6"/>
      <c r="J141" s="6"/>
      <c r="K141" s="6"/>
    </row>
    <row r="142" spans="4:14" x14ac:dyDescent="0.2">
      <c r="D142" s="163"/>
      <c r="E142" s="6"/>
      <c r="H142" s="23"/>
      <c r="I142" s="6"/>
      <c r="J142" s="6"/>
      <c r="K142" s="6"/>
    </row>
    <row r="143" spans="4:14" x14ac:dyDescent="0.2">
      <c r="D143" s="163"/>
      <c r="E143" s="6"/>
      <c r="H143" s="23"/>
      <c r="I143" s="6"/>
      <c r="J143" s="6"/>
      <c r="K143" s="6"/>
    </row>
    <row r="144" spans="4:14" x14ac:dyDescent="0.2">
      <c r="D144" s="166"/>
      <c r="E144" s="6"/>
      <c r="H144" s="23"/>
      <c r="I144" s="6"/>
      <c r="J144" s="6"/>
      <c r="K144" s="6"/>
    </row>
    <row r="145" spans="4:11" x14ac:dyDescent="0.2">
      <c r="D145" s="6"/>
      <c r="E145" s="6"/>
      <c r="H145" s="23"/>
      <c r="I145" s="6"/>
      <c r="J145" s="6"/>
      <c r="K145" s="6"/>
    </row>
    <row r="146" spans="4:11" x14ac:dyDescent="0.2">
      <c r="D146" s="6"/>
      <c r="E146" s="6"/>
      <c r="H146" s="23"/>
      <c r="I146" s="6"/>
      <c r="J146" s="6"/>
      <c r="K146" s="6"/>
    </row>
    <row r="147" spans="4:11" x14ac:dyDescent="0.2">
      <c r="D147" s="6"/>
      <c r="E147" s="6"/>
      <c r="H147" s="4"/>
      <c r="I147" s="6"/>
      <c r="J147" s="6"/>
      <c r="K147" s="6"/>
    </row>
    <row r="148" spans="4:11" x14ac:dyDescent="0.2">
      <c r="D148" s="6"/>
      <c r="E148" s="6"/>
    </row>
    <row r="149" spans="4:11" x14ac:dyDescent="0.2">
      <c r="D149" s="6"/>
      <c r="E149" s="6"/>
    </row>
    <row r="150" spans="4:11" x14ac:dyDescent="0.2">
      <c r="D150" s="6"/>
      <c r="E150" s="6"/>
    </row>
    <row r="151" spans="4:11" x14ac:dyDescent="0.2">
      <c r="D151" s="6"/>
      <c r="E151" s="6"/>
    </row>
    <row r="152" spans="4:11" x14ac:dyDescent="0.2">
      <c r="D152" s="6"/>
      <c r="E152" s="6"/>
    </row>
    <row r="153" spans="4:11" x14ac:dyDescent="0.2">
      <c r="D153" s="6"/>
      <c r="E153" s="6"/>
    </row>
    <row r="154" spans="4:11" x14ac:dyDescent="0.2">
      <c r="D154" s="6"/>
      <c r="E154" s="6"/>
    </row>
    <row r="155" spans="4:11" x14ac:dyDescent="0.2">
      <c r="D155" s="6"/>
      <c r="E155" s="6"/>
    </row>
    <row r="156" spans="4:11" x14ac:dyDescent="0.2">
      <c r="D156" s="6"/>
      <c r="E156" s="6"/>
    </row>
    <row r="157" spans="4:11" x14ac:dyDescent="0.2">
      <c r="D157" s="6"/>
      <c r="E157" s="6"/>
    </row>
    <row r="158" spans="4:11" x14ac:dyDescent="0.2">
      <c r="D158" s="6"/>
      <c r="E158" s="6"/>
    </row>
    <row r="159" spans="4:11" x14ac:dyDescent="0.2">
      <c r="D159" s="6"/>
      <c r="E159" s="6"/>
    </row>
    <row r="160" spans="4:11" ht="15" x14ac:dyDescent="0.2">
      <c r="D160" s="6"/>
      <c r="E160" s="6"/>
      <c r="F160" s="125"/>
      <c r="G160" s="125"/>
    </row>
    <row r="161" spans="4:11" x14ac:dyDescent="0.2">
      <c r="D161" s="6"/>
      <c r="E161" s="6"/>
      <c r="F161" s="6"/>
      <c r="G161" s="6"/>
    </row>
    <row r="162" spans="4:11" x14ac:dyDescent="0.2">
      <c r="D162" s="6"/>
      <c r="E162" s="6"/>
      <c r="F162" s="4"/>
      <c r="G162" s="31"/>
      <c r="H162" s="49"/>
    </row>
    <row r="163" spans="4:11" x14ac:dyDescent="0.2">
      <c r="D163" s="6"/>
      <c r="E163" s="6"/>
      <c r="F163" s="4"/>
      <c r="G163" s="31"/>
      <c r="H163" s="49"/>
    </row>
    <row r="164" spans="4:11" x14ac:dyDescent="0.2">
      <c r="D164" s="6"/>
      <c r="E164" s="6"/>
      <c r="F164" s="4"/>
      <c r="G164" s="31"/>
      <c r="H164" s="49"/>
    </row>
    <row r="165" spans="4:11" x14ac:dyDescent="0.2">
      <c r="D165" s="6"/>
      <c r="E165" s="6"/>
      <c r="F165" s="4"/>
      <c r="G165" s="31"/>
      <c r="H165" s="49"/>
    </row>
    <row r="166" spans="4:11" x14ac:dyDescent="0.2">
      <c r="D166" s="6"/>
      <c r="E166" s="6"/>
      <c r="F166" s="4"/>
      <c r="G166" s="31"/>
      <c r="H166" s="49"/>
      <c r="I166" s="6"/>
      <c r="J166" s="6"/>
      <c r="K166" s="6"/>
    </row>
    <row r="167" spans="4:11" x14ac:dyDescent="0.2">
      <c r="D167" s="6"/>
      <c r="E167" s="6"/>
      <c r="F167" s="4"/>
      <c r="G167" s="31"/>
      <c r="H167" s="49"/>
      <c r="I167" s="6"/>
      <c r="J167" s="6"/>
      <c r="K167" s="6"/>
    </row>
    <row r="168" spans="4:11" x14ac:dyDescent="0.2">
      <c r="D168" s="6"/>
      <c r="E168" s="6"/>
      <c r="F168" s="4"/>
      <c r="G168" s="31"/>
      <c r="H168" s="49"/>
      <c r="I168" s="6"/>
      <c r="J168" s="6"/>
      <c r="K168" s="6"/>
    </row>
    <row r="169" spans="4:11" x14ac:dyDescent="0.2">
      <c r="D169" s="6"/>
      <c r="E169" s="6"/>
      <c r="F169" s="4"/>
      <c r="G169" s="31"/>
      <c r="H169" s="49"/>
      <c r="I169" s="6"/>
      <c r="J169" s="6"/>
      <c r="K169" s="6"/>
    </row>
    <row r="170" spans="4:11" x14ac:dyDescent="0.2">
      <c r="D170" s="6"/>
      <c r="E170" s="6"/>
      <c r="F170" s="4"/>
      <c r="G170" s="31"/>
      <c r="H170" s="49"/>
      <c r="I170" s="6"/>
      <c r="J170" s="6"/>
      <c r="K170" s="6"/>
    </row>
    <row r="171" spans="4:11" x14ac:dyDescent="0.2">
      <c r="D171" s="6"/>
      <c r="E171" s="6"/>
      <c r="F171" s="4"/>
      <c r="G171" s="31"/>
      <c r="H171" s="49"/>
      <c r="J171" s="3"/>
      <c r="K171" s="6"/>
    </row>
    <row r="172" spans="4:11" x14ac:dyDescent="0.2">
      <c r="D172" s="6"/>
      <c r="E172" s="6"/>
      <c r="F172" s="4"/>
      <c r="G172" s="31"/>
      <c r="H172" s="49"/>
      <c r="J172" s="4"/>
      <c r="K172" s="6"/>
    </row>
    <row r="173" spans="4:11" x14ac:dyDescent="0.2">
      <c r="D173" s="6"/>
      <c r="E173" s="6"/>
      <c r="F173" s="4"/>
      <c r="G173" s="31"/>
      <c r="H173" s="49"/>
      <c r="J173" s="4"/>
      <c r="K173" s="6"/>
    </row>
    <row r="174" spans="4:11" x14ac:dyDescent="0.2">
      <c r="D174" s="6"/>
      <c r="E174" s="6"/>
      <c r="F174" s="4"/>
      <c r="G174" s="31"/>
      <c r="H174" s="49"/>
      <c r="J174" s="4"/>
      <c r="K174" s="6"/>
    </row>
    <row r="175" spans="4:11" x14ac:dyDescent="0.2">
      <c r="D175" s="6"/>
      <c r="E175" s="6"/>
      <c r="F175" s="4"/>
      <c r="G175" s="31"/>
      <c r="H175" s="49"/>
      <c r="J175" s="4"/>
      <c r="K175" s="6"/>
    </row>
    <row r="176" spans="4:11" x14ac:dyDescent="0.2">
      <c r="D176" s="6"/>
      <c r="E176" s="6"/>
      <c r="F176" s="4"/>
      <c r="G176" s="31"/>
      <c r="H176" s="49"/>
      <c r="J176" s="4"/>
      <c r="K176" s="6"/>
    </row>
    <row r="177" spans="4:12" x14ac:dyDescent="0.2">
      <c r="D177" s="6"/>
      <c r="E177" s="6"/>
      <c r="F177" s="4"/>
      <c r="G177" s="31"/>
      <c r="H177" s="49"/>
      <c r="J177" s="4"/>
      <c r="K177" s="6"/>
    </row>
    <row r="178" spans="4:12" x14ac:dyDescent="0.2">
      <c r="D178" s="6"/>
      <c r="E178" s="6"/>
      <c r="F178" s="30"/>
      <c r="G178" s="32"/>
      <c r="H178" s="49"/>
      <c r="J178" s="4"/>
      <c r="K178" s="6"/>
    </row>
    <row r="179" spans="4:12" x14ac:dyDescent="0.2">
      <c r="D179" s="6"/>
      <c r="E179" s="6"/>
      <c r="F179" s="6"/>
      <c r="G179" s="6"/>
      <c r="H179" s="4"/>
      <c r="J179" s="4"/>
      <c r="K179" s="6"/>
    </row>
    <row r="180" spans="4:12" x14ac:dyDescent="0.2">
      <c r="D180" s="6"/>
      <c r="E180" s="6"/>
      <c r="F180" s="6"/>
      <c r="G180" s="6"/>
      <c r="H180" s="4"/>
      <c r="J180" s="4"/>
      <c r="K180" s="6"/>
    </row>
    <row r="181" spans="4:12" x14ac:dyDescent="0.2">
      <c r="D181" s="6"/>
      <c r="E181" s="6"/>
      <c r="F181" s="6"/>
      <c r="G181" s="6"/>
      <c r="H181" s="4"/>
      <c r="J181" s="4"/>
      <c r="K181" s="6"/>
    </row>
    <row r="182" spans="4:12" x14ac:dyDescent="0.2">
      <c r="D182" s="6"/>
      <c r="E182" s="6"/>
      <c r="F182" s="6"/>
      <c r="G182" s="6"/>
      <c r="H182" s="4"/>
      <c r="J182" s="4"/>
      <c r="K182" s="6"/>
    </row>
    <row r="183" spans="4:12" x14ac:dyDescent="0.2">
      <c r="D183" s="6"/>
      <c r="E183" s="6"/>
      <c r="F183" s="6"/>
      <c r="G183" s="6"/>
      <c r="H183" s="4"/>
      <c r="J183" s="4"/>
      <c r="K183" s="6"/>
    </row>
    <row r="184" spans="4:12" x14ac:dyDescent="0.2">
      <c r="D184" s="6"/>
      <c r="E184" s="6"/>
      <c r="F184" s="6"/>
      <c r="G184" s="6"/>
      <c r="H184" s="4"/>
      <c r="J184" s="4"/>
      <c r="K184" s="6"/>
    </row>
    <row r="185" spans="4:12" x14ac:dyDescent="0.2">
      <c r="D185" s="6"/>
      <c r="E185" s="6"/>
      <c r="F185" s="6"/>
      <c r="G185" s="6"/>
      <c r="H185" s="4"/>
      <c r="J185" s="4"/>
      <c r="K185" s="6"/>
    </row>
    <row r="186" spans="4:12" x14ac:dyDescent="0.2">
      <c r="D186" s="6"/>
      <c r="E186" s="6"/>
      <c r="F186" s="6"/>
      <c r="G186" s="6"/>
      <c r="H186" s="4"/>
      <c r="J186" s="4"/>
      <c r="K186" s="6"/>
    </row>
    <row r="187" spans="4:12" x14ac:dyDescent="0.2">
      <c r="D187" s="6"/>
      <c r="E187" s="6"/>
      <c r="F187" s="6"/>
      <c r="G187" s="6"/>
      <c r="H187" s="4"/>
      <c r="J187" s="4"/>
      <c r="K187" s="6"/>
    </row>
    <row r="188" spans="4:12" x14ac:dyDescent="0.2">
      <c r="D188" s="6"/>
      <c r="E188" s="6"/>
      <c r="F188" s="6"/>
      <c r="G188" s="6"/>
      <c r="H188" s="33"/>
      <c r="J188" s="33"/>
      <c r="K188" s="6"/>
    </row>
    <row r="189" spans="4:12" x14ac:dyDescent="0.2">
      <c r="D189" s="6"/>
      <c r="E189" s="6"/>
      <c r="F189" s="6"/>
      <c r="G189" s="6"/>
      <c r="H189" s="6"/>
      <c r="I189" s="6"/>
      <c r="J189" s="6"/>
      <c r="K189" s="6"/>
    </row>
    <row r="190" spans="4:12" ht="30" x14ac:dyDescent="0.2">
      <c r="D190" s="6"/>
      <c r="E190" s="6"/>
      <c r="F190" s="6"/>
      <c r="G190" s="6"/>
      <c r="H190" s="6"/>
      <c r="I190" s="6"/>
      <c r="J190" s="61" t="s">
        <v>28</v>
      </c>
      <c r="K190" s="6"/>
      <c r="L190" s="84">
        <v>9719848386.8866596</v>
      </c>
    </row>
    <row r="191" spans="4:12" ht="30" x14ac:dyDescent="0.2">
      <c r="D191" s="6"/>
      <c r="E191" s="6"/>
      <c r="F191" s="6"/>
      <c r="G191" s="6"/>
      <c r="H191" s="6"/>
      <c r="I191" s="6"/>
      <c r="J191" s="61" t="s">
        <v>31</v>
      </c>
      <c r="K191" s="6"/>
      <c r="L191" s="84">
        <v>9562349240.8642464</v>
      </c>
    </row>
    <row r="192" spans="4:12" ht="30" x14ac:dyDescent="0.2">
      <c r="D192" s="6"/>
      <c r="E192" s="6"/>
      <c r="F192" s="6"/>
      <c r="G192" s="6"/>
      <c r="H192" s="6"/>
      <c r="I192" s="6"/>
      <c r="J192" s="61" t="s">
        <v>10</v>
      </c>
      <c r="K192" s="6"/>
      <c r="L192" s="84">
        <v>48591453941.331589</v>
      </c>
    </row>
    <row r="193" spans="4:12" ht="15" x14ac:dyDescent="0.2">
      <c r="D193" s="6"/>
      <c r="E193" s="6"/>
      <c r="F193" s="6"/>
      <c r="G193" s="6"/>
      <c r="H193" s="6"/>
      <c r="I193" s="6"/>
      <c r="J193" s="61" t="s">
        <v>11</v>
      </c>
      <c r="K193" s="6"/>
      <c r="L193" s="84">
        <v>16933694231.498964</v>
      </c>
    </row>
    <row r="194" spans="4:12" ht="15" x14ac:dyDescent="0.2">
      <c r="D194" s="6"/>
      <c r="E194" s="6"/>
      <c r="F194" s="6"/>
      <c r="G194" s="6"/>
      <c r="H194" s="6"/>
      <c r="I194" s="6"/>
      <c r="J194" s="61" t="s">
        <v>29</v>
      </c>
      <c r="K194" s="6"/>
      <c r="L194" s="84">
        <v>3671574547.9577236</v>
      </c>
    </row>
    <row r="195" spans="4:12" ht="30" x14ac:dyDescent="0.2">
      <c r="D195" s="6"/>
      <c r="E195" s="6"/>
      <c r="F195" s="6"/>
      <c r="G195" s="6"/>
      <c r="H195" s="6"/>
      <c r="I195" s="6"/>
      <c r="J195" s="61" t="s">
        <v>13</v>
      </c>
      <c r="K195" s="6"/>
      <c r="L195" s="84">
        <v>1268852440.4691844</v>
      </c>
    </row>
    <row r="196" spans="4:12" ht="30" x14ac:dyDescent="0.2">
      <c r="D196" s="6"/>
      <c r="E196" s="6"/>
      <c r="F196" s="6"/>
      <c r="G196" s="6"/>
      <c r="H196" s="6"/>
      <c r="I196" s="6"/>
      <c r="J196" s="61" t="s">
        <v>12</v>
      </c>
      <c r="K196" s="6"/>
      <c r="L196" s="84">
        <v>20880691679.089859</v>
      </c>
    </row>
    <row r="197" spans="4:12" ht="15" x14ac:dyDescent="0.2">
      <c r="D197" s="6"/>
      <c r="E197" s="6"/>
      <c r="F197" s="6"/>
      <c r="G197" s="6"/>
      <c r="H197" s="6"/>
      <c r="I197" s="6"/>
      <c r="J197" s="61" t="s">
        <v>14</v>
      </c>
      <c r="K197" s="6"/>
      <c r="L197" s="84">
        <v>3076532791.6600008</v>
      </c>
    </row>
    <row r="198" spans="4:12" ht="30" x14ac:dyDescent="0.2">
      <c r="D198" s="6"/>
      <c r="E198" s="6"/>
      <c r="F198" s="6"/>
      <c r="G198" s="6"/>
      <c r="H198" s="6"/>
      <c r="I198" s="6"/>
      <c r="J198" s="61" t="s">
        <v>30</v>
      </c>
      <c r="K198" s="6"/>
      <c r="L198" s="84">
        <v>27956448634.9618</v>
      </c>
    </row>
    <row r="199" spans="4:12" ht="15" x14ac:dyDescent="0.2">
      <c r="D199" s="6"/>
      <c r="E199" s="6"/>
      <c r="F199" s="6"/>
      <c r="G199" s="6"/>
      <c r="H199" s="6"/>
      <c r="I199" s="6"/>
      <c r="J199" s="61" t="s">
        <v>34</v>
      </c>
      <c r="K199" s="6"/>
      <c r="L199" s="84">
        <f>'[1]BSH Adj'!$G$71*1000</f>
        <v>7950868420.7744732</v>
      </c>
    </row>
    <row r="200" spans="4:12" ht="15" x14ac:dyDescent="0.2">
      <c r="D200" s="6"/>
      <c r="E200" s="6"/>
      <c r="F200" s="6"/>
      <c r="G200" s="6"/>
      <c r="H200" s="6"/>
      <c r="I200" s="6"/>
      <c r="J200" s="61" t="s">
        <v>15</v>
      </c>
      <c r="K200" s="6"/>
      <c r="L200" s="84">
        <v>9643465919.3875389</v>
      </c>
    </row>
    <row r="201" spans="4:12" ht="15" x14ac:dyDescent="0.2">
      <c r="D201" s="6"/>
      <c r="E201" s="6"/>
      <c r="F201" s="6"/>
      <c r="G201" s="6"/>
      <c r="H201" s="6"/>
      <c r="I201" s="6"/>
      <c r="J201" s="61" t="s">
        <v>16</v>
      </c>
      <c r="K201" s="6"/>
      <c r="L201" s="84">
        <v>4676392775.270936</v>
      </c>
    </row>
    <row r="202" spans="4:12" ht="30" x14ac:dyDescent="0.2">
      <c r="D202" s="6"/>
      <c r="E202" s="6"/>
      <c r="F202" s="6"/>
      <c r="G202" s="6"/>
      <c r="H202" s="6"/>
      <c r="I202" s="6"/>
      <c r="J202" s="90" t="s">
        <v>17</v>
      </c>
      <c r="K202" s="6"/>
      <c r="L202" s="84">
        <f>1429946.97351399*1000</f>
        <v>1429946973.5139899</v>
      </c>
    </row>
    <row r="203" spans="4:12" x14ac:dyDescent="0.2">
      <c r="D203" s="6"/>
      <c r="E203" s="6"/>
      <c r="F203" s="6"/>
      <c r="G203" s="6"/>
      <c r="H203" s="6"/>
      <c r="I203" s="6"/>
      <c r="J203" s="6"/>
      <c r="K203" s="6"/>
    </row>
    <row r="204" spans="4:12" x14ac:dyDescent="0.2">
      <c r="D204" s="6"/>
      <c r="E204" s="6"/>
      <c r="F204" s="6"/>
      <c r="G204" s="6"/>
      <c r="H204" s="6"/>
      <c r="I204" s="6"/>
      <c r="J204" s="6"/>
      <c r="K204" s="6"/>
      <c r="L204" s="21"/>
    </row>
    <row r="205" spans="4:12" x14ac:dyDescent="0.2">
      <c r="D205" s="6"/>
      <c r="E205" s="6"/>
      <c r="F205" s="6"/>
      <c r="G205" s="6"/>
      <c r="H205" s="6"/>
      <c r="I205" s="6"/>
      <c r="J205" s="6"/>
      <c r="K205" s="6"/>
      <c r="L205" s="7"/>
    </row>
    <row r="206" spans="4:12" x14ac:dyDescent="0.2">
      <c r="D206" s="6"/>
      <c r="E206" s="6"/>
      <c r="F206" s="6"/>
      <c r="G206" s="6"/>
      <c r="H206" s="6"/>
      <c r="I206" s="6"/>
      <c r="J206" s="6"/>
      <c r="K206" s="6"/>
      <c r="L206" s="7"/>
    </row>
    <row r="207" spans="4:12" x14ac:dyDescent="0.2">
      <c r="D207" s="6"/>
      <c r="E207" s="6"/>
      <c r="F207" s="6"/>
      <c r="G207" s="6"/>
      <c r="H207" s="6"/>
      <c r="I207" s="6"/>
      <c r="J207" s="6"/>
      <c r="K207" s="6"/>
    </row>
    <row r="208" spans="4:12" x14ac:dyDescent="0.2">
      <c r="D208" s="6"/>
      <c r="E208" s="6"/>
      <c r="F208" s="6"/>
      <c r="G208" s="6"/>
      <c r="H208" s="6"/>
      <c r="I208" s="6"/>
      <c r="J208" s="6"/>
      <c r="K208" s="6"/>
    </row>
    <row r="209" spans="4:11" x14ac:dyDescent="0.2">
      <c r="D209" s="6"/>
      <c r="E209" s="6"/>
      <c r="F209" s="6"/>
      <c r="G209" s="6"/>
      <c r="H209" s="6"/>
      <c r="I209" s="6"/>
      <c r="J209" s="6"/>
      <c r="K209" s="6"/>
    </row>
    <row r="210" spans="4:11" x14ac:dyDescent="0.2">
      <c r="D210" s="6"/>
      <c r="E210" s="6"/>
      <c r="F210" s="6"/>
      <c r="G210" s="6"/>
      <c r="H210" s="6"/>
      <c r="I210" s="6"/>
      <c r="J210" s="6"/>
      <c r="K210" s="6"/>
    </row>
    <row r="211" spans="4:11" x14ac:dyDescent="0.2">
      <c r="D211" s="6"/>
      <c r="E211" s="6"/>
      <c r="F211" s="6"/>
      <c r="G211" s="6"/>
      <c r="H211" s="6"/>
      <c r="I211" s="6"/>
      <c r="J211" s="6"/>
      <c r="K211" s="6"/>
    </row>
    <row r="212" spans="4:11" x14ac:dyDescent="0.2">
      <c r="D212" s="6"/>
      <c r="E212" s="6"/>
      <c r="F212" s="6"/>
      <c r="G212" s="6"/>
      <c r="H212" s="6"/>
      <c r="I212" s="6"/>
      <c r="J212" s="6"/>
      <c r="K212" s="6"/>
    </row>
    <row r="213" spans="4:11" x14ac:dyDescent="0.2">
      <c r="D213" s="6"/>
      <c r="E213" s="6"/>
      <c r="F213" s="6"/>
      <c r="G213" s="6"/>
      <c r="H213" s="6"/>
      <c r="I213" s="6"/>
      <c r="J213" s="6"/>
      <c r="K213" s="6"/>
    </row>
    <row r="214" spans="4:11" x14ac:dyDescent="0.2">
      <c r="D214" s="6"/>
      <c r="E214" s="6"/>
      <c r="F214" s="6"/>
      <c r="G214" s="6"/>
      <c r="H214" s="6"/>
      <c r="I214" s="6"/>
      <c r="J214" s="6"/>
      <c r="K214" s="6"/>
    </row>
    <row r="215" spans="4:11" x14ac:dyDescent="0.2">
      <c r="D215" s="6"/>
      <c r="E215" s="6"/>
      <c r="F215" s="6"/>
      <c r="G215" s="6"/>
      <c r="H215" s="6"/>
      <c r="I215" s="6"/>
      <c r="J215" s="6"/>
      <c r="K215" s="6"/>
    </row>
    <row r="216" spans="4:11" x14ac:dyDescent="0.2">
      <c r="D216" s="6"/>
      <c r="E216" s="6"/>
      <c r="F216" s="6"/>
      <c r="G216" s="6"/>
      <c r="H216" s="6"/>
      <c r="I216" s="6"/>
      <c r="J216" s="6"/>
      <c r="K216" s="6"/>
    </row>
    <row r="217" spans="4:11" x14ac:dyDescent="0.2">
      <c r="D217" s="6"/>
      <c r="E217" s="6"/>
      <c r="F217" s="6"/>
      <c r="G217" s="6"/>
      <c r="H217" s="6"/>
      <c r="I217" s="6"/>
      <c r="J217" s="6"/>
      <c r="K217" s="6"/>
    </row>
    <row r="218" spans="4:11" x14ac:dyDescent="0.2">
      <c r="D218" s="6"/>
      <c r="E218" s="6"/>
      <c r="F218" s="6"/>
      <c r="G218" s="6"/>
      <c r="H218" s="6"/>
      <c r="I218" s="6"/>
      <c r="J218" s="6"/>
      <c r="K218" s="6"/>
    </row>
    <row r="219" spans="4:11" x14ac:dyDescent="0.2">
      <c r="D219" s="6"/>
      <c r="E219" s="6"/>
      <c r="F219" s="6"/>
      <c r="G219" s="6"/>
      <c r="H219" s="6"/>
      <c r="I219" s="6"/>
      <c r="J219" s="6"/>
      <c r="K219" s="6"/>
    </row>
    <row r="220" spans="4:11" x14ac:dyDescent="0.2">
      <c r="D220" s="6"/>
      <c r="E220" s="6"/>
      <c r="F220" s="6"/>
      <c r="G220" s="6"/>
      <c r="H220" s="6"/>
      <c r="I220" s="6"/>
      <c r="J220" s="6"/>
      <c r="K220" s="6"/>
    </row>
    <row r="221" spans="4:11" x14ac:dyDescent="0.2">
      <c r="D221" s="6"/>
      <c r="E221" s="6"/>
      <c r="F221" s="6"/>
      <c r="G221" s="6"/>
      <c r="H221" s="6"/>
      <c r="I221" s="6"/>
      <c r="J221" s="6"/>
      <c r="K221" s="6"/>
    </row>
    <row r="222" spans="4:11" x14ac:dyDescent="0.2">
      <c r="D222" s="6"/>
      <c r="E222" s="6"/>
      <c r="F222" s="6"/>
      <c r="G222" s="6"/>
      <c r="H222" s="6"/>
      <c r="I222" s="6"/>
      <c r="J222" s="6"/>
      <c r="K222" s="6"/>
    </row>
    <row r="223" spans="4:11" x14ac:dyDescent="0.2">
      <c r="D223" s="6"/>
      <c r="E223" s="6"/>
      <c r="F223" s="6"/>
      <c r="G223" s="6"/>
      <c r="H223" s="6"/>
      <c r="I223" s="6"/>
      <c r="J223" s="6"/>
      <c r="K223" s="6"/>
    </row>
    <row r="224" spans="4:11" x14ac:dyDescent="0.2">
      <c r="D224" s="6"/>
      <c r="E224" s="6"/>
      <c r="F224" s="6"/>
      <c r="G224" s="6"/>
      <c r="H224" s="6"/>
      <c r="I224" s="6"/>
      <c r="J224" s="6"/>
      <c r="K224" s="6"/>
    </row>
    <row r="225" spans="4:11" x14ac:dyDescent="0.2">
      <c r="D225" s="6"/>
      <c r="E225" s="6"/>
      <c r="F225" s="6"/>
      <c r="G225" s="6"/>
      <c r="H225" s="6"/>
      <c r="I225" s="6"/>
      <c r="J225" s="6"/>
      <c r="K225" s="6"/>
    </row>
    <row r="226" spans="4:11" x14ac:dyDescent="0.2">
      <c r="D226" s="6"/>
      <c r="E226" s="6"/>
      <c r="F226" s="6"/>
      <c r="G226" s="6"/>
      <c r="H226" s="6"/>
      <c r="I226" s="6"/>
      <c r="J226" s="6"/>
      <c r="K226" s="6"/>
    </row>
    <row r="227" spans="4:11" x14ac:dyDescent="0.2">
      <c r="D227" s="6"/>
      <c r="E227" s="6"/>
      <c r="F227" s="6"/>
      <c r="G227" s="6"/>
      <c r="H227" s="6"/>
      <c r="I227" s="6"/>
      <c r="J227" s="6"/>
      <c r="K227" s="6"/>
    </row>
    <row r="228" spans="4:11" x14ac:dyDescent="0.2">
      <c r="D228" s="6"/>
      <c r="E228" s="6"/>
      <c r="F228" s="6"/>
      <c r="G228" s="6"/>
      <c r="H228" s="6"/>
      <c r="I228" s="6"/>
      <c r="J228" s="6"/>
      <c r="K228" s="6"/>
    </row>
  </sheetData>
  <mergeCells count="18">
    <mergeCell ref="P12:Q12"/>
    <mergeCell ref="D5:Q6"/>
    <mergeCell ref="D8:Q8"/>
    <mergeCell ref="B10:Q10"/>
    <mergeCell ref="D11:K11"/>
    <mergeCell ref="L11:Q11"/>
    <mergeCell ref="F160:G160"/>
    <mergeCell ref="D30:G30"/>
    <mergeCell ref="D29:I29"/>
    <mergeCell ref="N12:O12"/>
    <mergeCell ref="J29:M29"/>
    <mergeCell ref="J30:K30"/>
    <mergeCell ref="L30:M30"/>
    <mergeCell ref="L12:M12"/>
    <mergeCell ref="D12:E12"/>
    <mergeCell ref="F12:G12"/>
    <mergeCell ref="H12:I12"/>
    <mergeCell ref="J12:K12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ignoredErrors>
    <ignoredError sqref="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Spiro Brumbulli</cp:lastModifiedBy>
  <cp:lastPrinted>2018-07-19T15:16:57Z</cp:lastPrinted>
  <dcterms:created xsi:type="dcterms:W3CDTF">2009-11-09T09:32:23Z</dcterms:created>
  <dcterms:modified xsi:type="dcterms:W3CDTF">2020-04-02T09:58:05Z</dcterms:modified>
</cp:coreProperties>
</file>