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Lenovo\Dropbox\PC\Desktop\F1 - Quarterly\2021\F1 - Sept 2021\"/>
    </mc:Choice>
  </mc:AlternateContent>
  <xr:revisionPtr revIDLastSave="0" documentId="13_ncr:1_{F347655A-3DDC-4A66-AD93-AB7B06A7B7C9}" xr6:coauthVersionLast="47" xr6:coauthVersionMax="47" xr10:uidLastSave="{00000000-0000-0000-0000-000000000000}"/>
  <bookViews>
    <workbookView xWindow="30" yWindow="105" windowWidth="14250" windowHeight="15540" tabRatio="241" xr2:uid="{00000000-000D-0000-FFFF-FFFF00000000}"/>
  </bookViews>
  <sheets>
    <sheet name="IFRS" sheetId="4" r:id="rId1"/>
  </sheets>
  <definedNames>
    <definedName name="_xlnm.Print_Area" localSheetId="0">IFRS!$A$1:$Q$60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2" i="4" l="1"/>
  <c r="I44" i="4" l="1"/>
  <c r="H44" i="4"/>
  <c r="I43" i="4"/>
  <c r="H43" i="4"/>
  <c r="E38" i="4"/>
  <c r="E39" i="4"/>
  <c r="E40" i="4"/>
  <c r="E41" i="4"/>
  <c r="E42" i="4"/>
  <c r="E43" i="4"/>
  <c r="E37" i="4"/>
  <c r="E34" i="4"/>
  <c r="E35" i="4"/>
  <c r="E36" i="4"/>
  <c r="E33" i="4"/>
  <c r="G43" i="4"/>
  <c r="G36" i="4"/>
  <c r="G37" i="4"/>
  <c r="G38" i="4"/>
  <c r="G39" i="4"/>
  <c r="G40" i="4"/>
  <c r="G41" i="4"/>
  <c r="G42" i="4"/>
  <c r="G35" i="4"/>
  <c r="G34" i="4"/>
  <c r="G33" i="4"/>
  <c r="G32" i="4"/>
  <c r="P26" i="4" l="1"/>
  <c r="N26" i="4"/>
  <c r="L26" i="4"/>
  <c r="J26" i="4"/>
  <c r="H26" i="4"/>
  <c r="F26" i="4"/>
  <c r="D26" i="4"/>
  <c r="D44" i="4"/>
  <c r="I33" i="4"/>
  <c r="I34" i="4"/>
  <c r="I35" i="4"/>
  <c r="I36" i="4"/>
  <c r="I37" i="4"/>
  <c r="I38" i="4"/>
  <c r="I39" i="4"/>
  <c r="I40" i="4"/>
  <c r="I41" i="4"/>
  <c r="I42" i="4"/>
  <c r="I32" i="4"/>
  <c r="H35" i="4"/>
  <c r="H36" i="4"/>
  <c r="H37" i="4"/>
  <c r="H38" i="4"/>
  <c r="H39" i="4"/>
  <c r="H40" i="4"/>
  <c r="H41" i="4"/>
  <c r="H42" i="4"/>
  <c r="H34" i="4"/>
  <c r="H33" i="4"/>
  <c r="E32" i="4" l="1"/>
  <c r="Q15" i="4"/>
  <c r="Q16" i="4"/>
  <c r="Q17" i="4"/>
  <c r="Q18" i="4"/>
  <c r="Q19" i="4"/>
  <c r="Q20" i="4"/>
  <c r="Q21" i="4"/>
  <c r="Q22" i="4"/>
  <c r="Q23" i="4"/>
  <c r="Q24" i="4"/>
  <c r="O15" i="4"/>
  <c r="O16" i="4"/>
  <c r="O17" i="4"/>
  <c r="O18" i="4"/>
  <c r="O19" i="4"/>
  <c r="O20" i="4"/>
  <c r="O21" i="4"/>
  <c r="O22" i="4"/>
  <c r="O23" i="4"/>
  <c r="O24" i="4"/>
  <c r="M15" i="4"/>
  <c r="M16" i="4"/>
  <c r="M17" i="4"/>
  <c r="M18" i="4"/>
  <c r="M19" i="4"/>
  <c r="M20" i="4"/>
  <c r="M21" i="4"/>
  <c r="M22" i="4"/>
  <c r="M23" i="4"/>
  <c r="M24" i="4"/>
  <c r="K15" i="4"/>
  <c r="K16" i="4"/>
  <c r="K17" i="4"/>
  <c r="K18" i="4"/>
  <c r="K19" i="4"/>
  <c r="K20" i="4"/>
  <c r="K21" i="4"/>
  <c r="K22" i="4"/>
  <c r="K23" i="4"/>
  <c r="K24" i="4"/>
  <c r="I15" i="4"/>
  <c r="I16" i="4"/>
  <c r="I17" i="4"/>
  <c r="I18" i="4"/>
  <c r="I19" i="4"/>
  <c r="I20" i="4"/>
  <c r="I21" i="4"/>
  <c r="I22" i="4"/>
  <c r="I23" i="4"/>
  <c r="I24" i="4"/>
  <c r="G20" i="4"/>
  <c r="G21" i="4"/>
  <c r="G22" i="4"/>
  <c r="G23" i="4"/>
  <c r="G24" i="4"/>
  <c r="G15" i="4"/>
  <c r="E24" i="4"/>
  <c r="E23" i="4"/>
  <c r="E22" i="4"/>
  <c r="E21" i="4"/>
  <c r="E20" i="4"/>
  <c r="E19" i="4"/>
  <c r="E18" i="4"/>
  <c r="E17" i="4"/>
  <c r="E16" i="4"/>
  <c r="E15" i="4"/>
  <c r="E14" i="4"/>
  <c r="S88" i="4"/>
  <c r="S89" i="4"/>
  <c r="T83" i="4"/>
  <c r="S83" i="4"/>
  <c r="T84" i="4"/>
  <c r="S84" i="4"/>
  <c r="T85" i="4"/>
  <c r="S85" i="4"/>
  <c r="T86" i="4"/>
  <c r="S86" i="4"/>
  <c r="T93" i="4"/>
  <c r="S93" i="4"/>
  <c r="T92" i="4"/>
  <c r="S92" i="4"/>
  <c r="T91" i="4"/>
  <c r="S91" i="4"/>
  <c r="T89" i="4"/>
  <c r="E26" i="4" l="1"/>
  <c r="T95" i="4"/>
  <c r="L44" i="4" l="1"/>
  <c r="J44" i="4"/>
  <c r="F44" i="4"/>
  <c r="B38" i="4"/>
  <c r="B39" i="4" s="1"/>
  <c r="B40" i="4" s="1"/>
  <c r="B41" i="4" s="1"/>
  <c r="B42" i="4" s="1"/>
  <c r="B43" i="4" s="1"/>
  <c r="B33" i="4"/>
  <c r="B34" i="4" s="1"/>
  <c r="B35" i="4" s="1"/>
  <c r="B36" i="4" s="1"/>
  <c r="B20" i="4"/>
  <c r="B21" i="4" s="1"/>
  <c r="B22" i="4" s="1"/>
  <c r="B23" i="4" s="1"/>
  <c r="B24" i="4" s="1"/>
  <c r="B25" i="4" s="1"/>
  <c r="B15" i="4"/>
  <c r="B16" i="4" s="1"/>
  <c r="B17" i="4" s="1"/>
  <c r="B18" i="4" s="1"/>
  <c r="K34" i="4" l="1"/>
  <c r="K38" i="4"/>
  <c r="K42" i="4"/>
  <c r="K39" i="4"/>
  <c r="K33" i="4"/>
  <c r="K36" i="4"/>
  <c r="K32" i="4"/>
  <c r="K41" i="4"/>
  <c r="K35" i="4"/>
  <c r="K40" i="4"/>
  <c r="K37" i="4"/>
  <c r="M36" i="4"/>
  <c r="M40" i="4"/>
  <c r="M37" i="4"/>
  <c r="M41" i="4"/>
  <c r="M38" i="4"/>
  <c r="M39" i="4"/>
  <c r="M33" i="4"/>
  <c r="M34" i="4"/>
  <c r="M42" i="4"/>
  <c r="M35" i="4"/>
  <c r="M32" i="4"/>
  <c r="Q14" i="4"/>
  <c r="M14" i="4"/>
  <c r="O14" i="4"/>
  <c r="K14" i="4"/>
  <c r="I14" i="4"/>
  <c r="G19" i="4"/>
  <c r="G16" i="4"/>
  <c r="G14" i="4"/>
  <c r="G17" i="4"/>
  <c r="G18" i="4"/>
  <c r="M44" i="4" l="1"/>
  <c r="Q26" i="4"/>
  <c r="M26" i="4"/>
  <c r="K26" i="4"/>
  <c r="E44" i="4"/>
  <c r="I26" i="4"/>
  <c r="G26" i="4"/>
  <c r="O26" i="4"/>
  <c r="K44" i="4"/>
</calcChain>
</file>

<file path=xl/sharedStrings.xml><?xml version="1.0" encoding="utf-8"?>
<sst xmlns="http://schemas.openxmlformats.org/spreadsheetml/2006/main" count="95" uniqueCount="50">
  <si>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</si>
  <si>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</si>
  <si>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</si>
  <si>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</si>
  <si>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</si>
  <si>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</si>
  <si>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</si>
  <si>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</si>
  <si>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</si>
  <si>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</si>
  <si>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</si>
  <si>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</si>
  <si>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ProCredit Bank</t>
  </si>
  <si>
    <t>Tirana Bank</t>
  </si>
  <si>
    <t>Union Bank</t>
  </si>
  <si>
    <t>United Bank of Albania</t>
  </si>
  <si>
    <t>TOTAL</t>
  </si>
  <si>
    <t>PROFIT &amp; PERFORMANCE</t>
  </si>
  <si>
    <t>MISCELLANEOUS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</si>
  <si>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</si>
  <si>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</si>
  <si>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</si>
  <si>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</si>
  <si>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</si>
  <si>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</si>
  <si>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</si>
  <si>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Alpha Bank Albania</t>
  </si>
  <si>
    <t>Main Financial Indicators of Albanian Banking System</t>
  </si>
  <si>
    <t>FIBANK Albania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</si>
  <si>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</si>
  <si>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</si>
  <si>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</si>
  <si>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</si>
  <si>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</si>
  <si>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</si>
  <si>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</si>
  <si>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</si>
  <si>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</si>
  <si>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</si>
  <si>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r>
      <t xml:space="preserve">BANKS </t>
    </r>
    <r>
      <rPr>
        <b/>
        <sz val="13"/>
        <color rgb="FFC00000"/>
        <rFont val="Tahoma"/>
        <family val="2"/>
      </rPr>
      <t>*</t>
    </r>
  </si>
  <si>
    <r>
      <t xml:space="preserve">in % </t>
    </r>
    <r>
      <rPr>
        <sz val="11"/>
        <color rgb="FFC00000"/>
        <rFont val="Tahoma"/>
        <family val="2"/>
      </rPr>
      <t>**</t>
    </r>
  </si>
  <si>
    <r>
      <rPr>
        <sz val="11"/>
        <color rgb="FFC00000"/>
        <rFont val="Tahoma"/>
        <family val="2"/>
      </rPr>
      <t>**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</si>
  <si>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</si>
  <si>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*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</si>
  <si>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</si>
  <si>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</si>
  <si>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FIBank Albania</t>
  </si>
  <si>
    <t>United Bank of Albania ***</t>
  </si>
  <si>
    <t>***</t>
  </si>
  <si>
    <t>Figures as per 30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</si>
</sst>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.00_);_(* \(#,##0.00\);_(* \-??_);_(@_)"/>
    <numFmt numFmtId="168" formatCode="_(* #,##0.0_);_(* \(#,##0.0\);_(* \-??_);_(@_)"/>
    <numFmt numFmtId="169" formatCode="_(* #,##0_);_(* \(#,##0\);_(* \-??_);_(@_)"/>
    <numFmt numFmtId="170" formatCode="0.0%"/>
    <numFmt numFmtId="171" formatCode="_(* #,##0_);_(* \(#,##0\);_(* &quot;-&quot;??_);_(@_)"/>
    <numFmt numFmtId="172" formatCode="_(* #,##0.0_);_(* \(#,##0.0\);_(* &quot;-&quot;??_);_(@_)"/>
    <numFmt numFmtId="173" formatCode="[$-409]d\-mmm\-yy;@"/>
    <numFmt numFmtId="174" formatCode="[$-409]d/mmm/yy;@"/>
    <numFmt numFmtId="175" formatCode="_-* #,##0.00_L_e_k_-;\-* #,##0.00_L_e_k_-;_-* &quot;-&quot;??_L_e_k_-;_-@_-"/>
    <numFmt numFmtId="176" formatCode="_-* #,##0.00\ _k_n_-;\-* #,##0.00\ _k_n_-;_-* &quot;-&quot;??\ _k_n_-;_-@_-"/>
    <numFmt numFmtId="177" formatCode="#,##0.0_);\(#,##0.0\)"/>
    <numFmt numFmtId="178" formatCode="#,##0&quot;Lek&quot;;\-#,##0&quot;Lek&quot;"/>
    <numFmt numFmtId="179" formatCode="0.0"/>
    <numFmt numFmtId="180" formatCode="_-* #,##0.00\ &quot;kn&quot;_-;\-* #,##0.00\ &quot;kn&quot;_-;_-* &quot;-&quot;??\ &quot;kn&quot;_-;_-@_-"/>
    <numFmt numFmtId="181" formatCode="_-* #,##0\ _F_t_-;\-* #,##0\ _F_t_-;_-* &quot;-&quot;\ _F_t_-;_-@_-"/>
    <numFmt numFmtId="182" formatCode="_-* #,##0.00\ _F_t_-;\-* #,##0.00\ _F_t_-;_-* &quot;-&quot;??\ _F_t_-;_-@_-"/>
    <numFmt numFmtId="183" formatCode="_-* #,##0.0_-;\-* #,##0.0_-;_-* &quot;-&quot;??_-;_-@_-"/>
    <numFmt numFmtId="184" formatCode="_-* #,##0\ &quot;Ft&quot;_-;\-* #,##0\ &quot;Ft&quot;_-;_-* &quot;-&quot;\ &quot;Ft&quot;_-;_-@_-"/>
    <numFmt numFmtId="185" formatCode="_-* #,##0.00\ &quot;Ft&quot;_-;\-* #,##0.00\ &quot;Ft&quot;_-;_-* &quot;-&quot;??\ &quot;Ft&quot;_-;_-@_-"/>
    <numFmt numFmtId="186" formatCode="_-* #,##0.00\ _Δ_ρ_χ_-;\-* #,##0.00\ _Δ_ρ_χ_-;_-* &quot;-&quot;??\ _Δ_ρ_χ_-;_-@_-"/>
  </numFmts>
  <fonts count="63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1"/>
      <color rgb="FFFF0000"/>
      <name val="Tahoma"/>
      <family val="2"/>
    </font>
    <font>
      <b/>
      <sz val="13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b/>
      <sz val="13"/>
      <color rgb="FFC00000"/>
      <name val="Tahoma"/>
      <family val="2"/>
    </font>
    <font>
      <sz val="11"/>
      <color rgb="FFC00000"/>
      <name val="Tahoma"/>
      <family val="2"/>
    </font>
    <font>
      <b/>
      <sz val="11"/>
      <color rgb="FFC0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  <charset val="161"/>
    </font>
    <font>
      <b/>
      <i/>
      <sz val="10"/>
      <name val="Tahoma"/>
      <family val="2"/>
    </font>
    <font>
      <sz val="12"/>
      <color theme="1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double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double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2268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167" fontId="21" fillId="0" borderId="0" applyFill="0" applyBorder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32" fillId="0" borderId="0"/>
    <xf numFmtId="0" fontId="21" fillId="23" borderId="7" applyNumberFormat="0" applyAlignment="0" applyProtection="0"/>
    <xf numFmtId="0" fontId="16" fillId="20" borderId="8" applyNumberFormat="0" applyAlignment="0" applyProtection="0"/>
    <xf numFmtId="9" fontId="21" fillId="0" borderId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35" fillId="0" borderId="0"/>
    <xf numFmtId="9" fontId="32" fillId="0" borderId="0" applyFont="0" applyFill="0" applyBorder="0" applyAlignment="0" applyProtection="0"/>
    <xf numFmtId="167" fontId="21" fillId="0" borderId="0" applyFill="0" applyBorder="0" applyAlignment="0" applyProtection="0"/>
    <xf numFmtId="9" fontId="21" fillId="0" borderId="0" applyFill="0" applyBorder="0" applyAlignment="0" applyProtection="0"/>
    <xf numFmtId="166" fontId="32" fillId="0" borderId="0" applyFont="0" applyFill="0" applyBorder="0" applyAlignment="0" applyProtection="0"/>
    <xf numFmtId="0" fontId="21" fillId="0" borderId="0"/>
    <xf numFmtId="0" fontId="3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0" borderId="0"/>
    <xf numFmtId="0" fontId="2" fillId="0" borderId="0"/>
    <xf numFmtId="0" fontId="32" fillId="0" borderId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6" fillId="45" borderId="1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0" fontId="7" fillId="46" borderId="2" applyNumberFormat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4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0" borderId="0" applyFont="0" applyFill="0" applyBorder="0" applyAlignment="0" applyProtection="0"/>
    <xf numFmtId="166" fontId="44" fillId="0" borderId="0" quotePrefix="1">
      <protection locked="0"/>
    </xf>
    <xf numFmtId="0" fontId="45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5" fillId="0" borderId="0" applyFont="0" applyFill="0" applyBorder="0" applyAlignment="0" applyProtection="0"/>
    <xf numFmtId="166" fontId="44" fillId="0" borderId="0" quotePrefix="1">
      <protection locked="0"/>
    </xf>
    <xf numFmtId="0" fontId="45" fillId="0" borderId="0" applyFont="0" applyFill="0" applyBorder="0" applyAlignment="0" applyProtection="0"/>
    <xf numFmtId="166" fontId="44" fillId="0" borderId="0" quotePrefix="1">
      <protection locked="0"/>
    </xf>
    <xf numFmtId="0" fontId="32" fillId="0" borderId="0" applyFont="0" applyFill="0" applyBorder="0" applyAlignment="0" applyProtection="0"/>
    <xf numFmtId="166" fontId="44" fillId="0" borderId="0" quotePrefix="1">
      <protection locked="0"/>
    </xf>
    <xf numFmtId="177" fontId="3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78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quotePrefix="1">
      <protection locked="0"/>
    </xf>
    <xf numFmtId="0" fontId="32" fillId="0" borderId="0" applyFont="0" applyFill="0" applyBorder="0" applyAlignment="0" applyProtection="0"/>
    <xf numFmtId="166" fontId="44" fillId="0" borderId="0" quotePrefix="1">
      <protection locked="0"/>
    </xf>
    <xf numFmtId="0" fontId="32" fillId="0" borderId="0" applyFont="0" applyFill="0" applyBorder="0" applyAlignment="0" applyProtection="0"/>
    <xf numFmtId="166" fontId="44" fillId="0" borderId="0" quotePrefix="1">
      <protection locked="0"/>
    </xf>
    <xf numFmtId="0" fontId="45" fillId="0" borderId="0" applyFont="0" applyFill="0" applyBorder="0" applyAlignment="0" applyProtection="0"/>
    <xf numFmtId="166" fontId="44" fillId="0" borderId="0" quotePrefix="1">
      <protection locked="0"/>
    </xf>
    <xf numFmtId="166" fontId="44" fillId="0" borderId="0" quotePrefix="1">
      <protection locked="0"/>
    </xf>
    <xf numFmtId="166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4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43" fontId="3" fillId="0" borderId="0" applyFont="0" applyFill="0" applyBorder="0" applyAlignment="0" applyProtection="0"/>
    <xf numFmtId="166" fontId="44" fillId="0" borderId="0" quotePrefix="1">
      <protection locked="0"/>
    </xf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80" fontId="47" fillId="0" borderId="0" applyFont="0" applyFill="0" applyBorder="0" applyAlignment="0" applyProtection="0"/>
    <xf numFmtId="40" fontId="48" fillId="0" borderId="0" applyFont="0" applyFill="0" applyBorder="0" applyAlignment="0" applyProtection="0"/>
    <xf numFmtId="0" fontId="32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81" fontId="48" fillId="0" borderId="0" applyFont="0" applyFill="0" applyBorder="0" applyAlignment="0" applyProtection="0"/>
    <xf numFmtId="182" fontId="48" fillId="0" borderId="0" applyFont="0" applyFill="0" applyBorder="0" applyAlignment="0" applyProtection="0"/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43" fontId="49" fillId="39" borderId="8">
      <alignment horizontal="center" wrapText="1"/>
    </xf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0" fontId="13" fillId="32" borderId="1" applyNumberFormat="0" applyAlignment="0" applyProtection="0"/>
    <xf numFmtId="3" fontId="32" fillId="25" borderId="60" applyFont="0">
      <alignment horizontal="right" vertical="center"/>
      <protection locked="0"/>
    </xf>
    <xf numFmtId="3" fontId="32" fillId="25" borderId="60" applyFont="0">
      <alignment horizontal="right" vertical="center"/>
      <protection locked="0"/>
    </xf>
    <xf numFmtId="3" fontId="32" fillId="25" borderId="60" applyFont="0">
      <alignment horizontal="right" vertical="center"/>
      <protection locked="0"/>
    </xf>
    <xf numFmtId="3" fontId="32" fillId="25" borderId="60" applyFont="0">
      <alignment horizontal="right" vertical="center"/>
      <protection locked="0"/>
    </xf>
    <xf numFmtId="3" fontId="32" fillId="25" borderId="60" applyFont="0">
      <alignment horizontal="right" vertical="center"/>
      <protection locked="0"/>
    </xf>
    <xf numFmtId="3" fontId="32" fillId="25" borderId="60" applyFont="0">
      <alignment horizontal="right" vertical="center"/>
      <protection locked="0"/>
    </xf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38" fontId="51" fillId="0" borderId="61">
      <protection locked="0"/>
    </xf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2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0" fontId="32" fillId="0" borderId="0"/>
    <xf numFmtId="0" fontId="3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83" fontId="3" fillId="0" borderId="0"/>
    <xf numFmtId="183" fontId="3" fillId="0" borderId="0"/>
    <xf numFmtId="0" fontId="45" fillId="0" borderId="0"/>
    <xf numFmtId="0" fontId="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173" fontId="52" fillId="0" borderId="0"/>
    <xf numFmtId="0" fontId="32" fillId="0" borderId="0"/>
    <xf numFmtId="0" fontId="44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173" fontId="52" fillId="0" borderId="0"/>
    <xf numFmtId="0" fontId="3" fillId="0" borderId="0"/>
    <xf numFmtId="0" fontId="3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0" fontId="44" fillId="0" borderId="0"/>
    <xf numFmtId="0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173" fontId="32" fillId="0" borderId="0"/>
    <xf numFmtId="173" fontId="32" fillId="0" borderId="0"/>
    <xf numFmtId="173" fontId="32" fillId="0" borderId="0"/>
    <xf numFmtId="173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2" fillId="0" borderId="0"/>
    <xf numFmtId="0" fontId="2" fillId="0" borderId="0"/>
    <xf numFmtId="0" fontId="32" fillId="0" borderId="0"/>
    <xf numFmtId="0" fontId="44" fillId="0" borderId="0"/>
    <xf numFmtId="0" fontId="2" fillId="0" borderId="0"/>
    <xf numFmtId="0" fontId="2" fillId="0" borderId="0"/>
    <xf numFmtId="0" fontId="44" fillId="0" borderId="0"/>
    <xf numFmtId="0" fontId="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43" fontId="32" fillId="0" borderId="0"/>
    <xf numFmtId="43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43" fontId="32" fillId="0" borderId="0"/>
    <xf numFmtId="0" fontId="45" fillId="0" borderId="0"/>
    <xf numFmtId="0" fontId="3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2" fillId="0" borderId="0"/>
    <xf numFmtId="0" fontId="5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32" fillId="48" borderId="7" applyNumberFormat="0" applyFont="0" applyAlignment="0" applyProtection="0"/>
    <xf numFmtId="0" fontId="55" fillId="0" borderId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0" fontId="16" fillId="45" borderId="8" applyNumberFormat="0" applyAlignment="0" applyProtection="0"/>
    <xf numFmtId="40" fontId="56" fillId="26" borderId="0">
      <alignment horizontal="right"/>
    </xf>
    <xf numFmtId="184" fontId="48" fillId="0" borderId="0" applyFont="0" applyFill="0" applyBorder="0" applyAlignment="0" applyProtection="0"/>
    <xf numFmtId="185" fontId="4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7" fillId="0" borderId="0" applyFont="0" applyFill="0" applyBorder="0" applyAlignment="0" applyProtection="0"/>
    <xf numFmtId="3" fontId="32" fillId="26" borderId="60" applyFont="0">
      <alignment horizontal="right" vertical="center"/>
    </xf>
    <xf numFmtId="3" fontId="32" fillId="26" borderId="60" applyFont="0">
      <alignment horizontal="right" vertical="center"/>
    </xf>
    <xf numFmtId="3" fontId="32" fillId="26" borderId="60" applyFont="0">
      <alignment horizontal="right" vertical="center"/>
    </xf>
    <xf numFmtId="3" fontId="32" fillId="26" borderId="60" applyFont="0">
      <alignment horizontal="right" vertical="center"/>
    </xf>
    <xf numFmtId="3" fontId="32" fillId="26" borderId="60" applyFont="0">
      <alignment horizontal="right" vertical="center"/>
    </xf>
    <xf numFmtId="3" fontId="32" fillId="26" borderId="60" applyFont="0">
      <alignment horizontal="right" vertical="center"/>
    </xf>
    <xf numFmtId="0" fontId="55" fillId="0" borderId="0"/>
    <xf numFmtId="0" fontId="57" fillId="0" borderId="0"/>
    <xf numFmtId="173" fontId="57" fillId="0" borderId="0"/>
    <xf numFmtId="173" fontId="57" fillId="0" borderId="0"/>
    <xf numFmtId="173" fontId="57" fillId="0" borderId="0"/>
    <xf numFmtId="173" fontId="5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58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9" fillId="0" borderId="0"/>
    <xf numFmtId="166" fontId="3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86" fontId="3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0" fillId="0" borderId="0"/>
    <xf numFmtId="0" fontId="1" fillId="0" borderId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</cellStyleXfs>
  <cellXfs count="213">
    <xf numFmtId="0" fontId="0" fillId="0" borderId="0" xfId="0"/>
    <xf numFmtId="0" fontId="28" fillId="0" borderId="14" xfId="0" applyFont="1" applyBorder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9" fontId="22" fillId="0" borderId="0" xfId="28" applyNumberFormat="1" applyFont="1"/>
    <xf numFmtId="169" fontId="27" fillId="0" borderId="0" xfId="28" applyNumberFormat="1" applyFont="1"/>
    <xf numFmtId="0" fontId="27" fillId="0" borderId="0" xfId="0" applyFont="1"/>
    <xf numFmtId="0" fontId="27" fillId="0" borderId="0" xfId="0" applyFont="1" applyAlignment="1">
      <alignment horizontal="center"/>
    </xf>
    <xf numFmtId="169" fontId="27" fillId="0" borderId="0" xfId="0" applyNumberFormat="1" applyFont="1"/>
    <xf numFmtId="0" fontId="28" fillId="0" borderId="15" xfId="0" applyFont="1" applyBorder="1"/>
    <xf numFmtId="10" fontId="27" fillId="0" borderId="0" xfId="41" applyNumberFormat="1" applyFont="1" applyAlignment="1">
      <alignment horizontal="center"/>
    </xf>
    <xf numFmtId="168" fontId="27" fillId="0" borderId="0" xfId="28" applyNumberFormat="1" applyFont="1"/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3" xfId="0" applyFont="1" applyBorder="1" applyAlignment="1">
      <alignment vertical="top" wrapText="1"/>
    </xf>
    <xf numFmtId="0" fontId="27" fillId="0" borderId="11" xfId="0" applyFont="1" applyBorder="1"/>
    <xf numFmtId="167" fontId="27" fillId="0" borderId="0" xfId="0" applyNumberFormat="1" applyFont="1" applyAlignment="1">
      <alignment horizontal="center"/>
    </xf>
    <xf numFmtId="0" fontId="27" fillId="0" borderId="11" xfId="0" applyFont="1" applyBorder="1" applyAlignment="1">
      <alignment horizontal="center"/>
    </xf>
    <xf numFmtId="169" fontId="28" fillId="0" borderId="0" xfId="0" applyNumberFormat="1" applyFont="1"/>
    <xf numFmtId="167" fontId="27" fillId="0" borderId="0" xfId="28" applyFont="1" applyAlignment="1">
      <alignment horizontal="center"/>
    </xf>
    <xf numFmtId="169" fontId="27" fillId="0" borderId="0" xfId="0" applyNumberFormat="1" applyFont="1" applyAlignment="1">
      <alignment horizontal="center"/>
    </xf>
    <xf numFmtId="169" fontId="29" fillId="0" borderId="0" xfId="28" applyNumberFormat="1" applyFont="1"/>
    <xf numFmtId="169" fontId="27" fillId="0" borderId="0" xfId="28" applyNumberFormat="1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1" fillId="0" borderId="0" xfId="0" applyFont="1"/>
    <xf numFmtId="169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25" xfId="0" applyFont="1" applyBorder="1" applyAlignment="1">
      <alignment horizontal="center" vertical="center" wrapText="1"/>
    </xf>
    <xf numFmtId="10" fontId="21" fillId="0" borderId="0" xfId="41" applyNumberFormat="1"/>
    <xf numFmtId="169" fontId="28" fillId="0" borderId="0" xfId="0" applyNumberFormat="1" applyFont="1" applyAlignment="1">
      <alignment horizontal="center"/>
    </xf>
    <xf numFmtId="43" fontId="27" fillId="0" borderId="0" xfId="0" applyNumberFormat="1" applyFont="1"/>
    <xf numFmtId="0" fontId="27" fillId="0" borderId="37" xfId="0" applyFont="1" applyBorder="1"/>
    <xf numFmtId="0" fontId="28" fillId="0" borderId="37" xfId="0" applyFont="1" applyBorder="1" applyAlignment="1">
      <alignment horizontal="center"/>
    </xf>
    <xf numFmtId="0" fontId="30" fillId="0" borderId="37" xfId="0" applyFont="1" applyBorder="1"/>
    <xf numFmtId="0" fontId="28" fillId="0" borderId="37" xfId="0" applyFont="1" applyBorder="1"/>
    <xf numFmtId="15" fontId="27" fillId="0" borderId="37" xfId="0" applyNumberFormat="1" applyFont="1" applyBorder="1" applyAlignment="1">
      <alignment horizontal="right"/>
    </xf>
    <xf numFmtId="169" fontId="27" fillId="0" borderId="37" xfId="0" applyNumberFormat="1" applyFont="1" applyBorder="1"/>
    <xf numFmtId="15" fontId="27" fillId="0" borderId="0" xfId="0" applyNumberFormat="1" applyFont="1" applyAlignment="1">
      <alignment horizontal="right"/>
    </xf>
    <xf numFmtId="0" fontId="27" fillId="0" borderId="27" xfId="0" applyFont="1" applyBorder="1"/>
    <xf numFmtId="10" fontId="22" fillId="0" borderId="0" xfId="41" applyNumberFormat="1" applyFont="1"/>
    <xf numFmtId="10" fontId="27" fillId="0" borderId="0" xfId="0" applyNumberFormat="1" applyFont="1"/>
    <xf numFmtId="9" fontId="27" fillId="0" borderId="0" xfId="0" applyNumberFormat="1" applyFont="1"/>
    <xf numFmtId="10" fontId="27" fillId="0" borderId="0" xfId="41" applyNumberFormat="1" applyFont="1" applyAlignment="1">
      <alignment horizontal="center" vertical="center"/>
    </xf>
    <xf numFmtId="169" fontId="27" fillId="0" borderId="43" xfId="28" applyNumberFormat="1" applyFont="1" applyBorder="1" applyAlignment="1">
      <alignment vertical="center"/>
    </xf>
    <xf numFmtId="169" fontId="27" fillId="0" borderId="0" xfId="28" applyNumberFormat="1" applyFont="1" applyAlignment="1">
      <alignment vertical="center"/>
    </xf>
    <xf numFmtId="170" fontId="27" fillId="0" borderId="0" xfId="41" applyNumberFormat="1" applyFont="1" applyAlignment="1">
      <alignment horizontal="center" vertical="center"/>
    </xf>
    <xf numFmtId="0" fontId="34" fillId="0" borderId="0" xfId="0" applyFont="1"/>
    <xf numFmtId="0" fontId="23" fillId="0" borderId="39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10" fontId="27" fillId="0" borderId="0" xfId="47" applyNumberFormat="1" applyFont="1" applyBorder="1"/>
    <xf numFmtId="0" fontId="27" fillId="0" borderId="41" xfId="0" applyFont="1" applyBorder="1"/>
    <xf numFmtId="0" fontId="27" fillId="0" borderId="53" xfId="0" applyFont="1" applyBorder="1"/>
    <xf numFmtId="171" fontId="27" fillId="0" borderId="0" xfId="45" applyNumberFormat="1" applyFont="1" applyBorder="1"/>
    <xf numFmtId="172" fontId="27" fillId="0" borderId="0" xfId="45" applyNumberFormat="1" applyFont="1" applyBorder="1"/>
    <xf numFmtId="169" fontId="27" fillId="0" borderId="0" xfId="28" applyNumberFormat="1" applyFont="1" applyBorder="1" applyAlignment="1">
      <alignment vertical="center"/>
    </xf>
    <xf numFmtId="10" fontId="22" fillId="0" borderId="0" xfId="41" applyNumberFormat="1" applyFont="1" applyBorder="1"/>
    <xf numFmtId="0" fontId="27" fillId="0" borderId="0" xfId="0" applyFont="1" applyBorder="1"/>
    <xf numFmtId="10" fontId="27" fillId="0" borderId="0" xfId="41" applyNumberFormat="1" applyFont="1" applyBorder="1" applyAlignment="1">
      <alignment horizontal="center" vertical="center"/>
    </xf>
    <xf numFmtId="10" fontId="27" fillId="0" borderId="0" xfId="47" applyNumberFormat="1" applyFont="1"/>
    <xf numFmtId="169" fontId="27" fillId="0" borderId="44" xfId="28" applyNumberFormat="1" applyFont="1" applyBorder="1" applyAlignment="1">
      <alignment vertical="center"/>
    </xf>
    <xf numFmtId="168" fontId="28" fillId="0" borderId="0" xfId="28" applyNumberFormat="1" applyFont="1"/>
    <xf numFmtId="10" fontId="36" fillId="0" borderId="0" xfId="41" applyNumberFormat="1" applyFont="1" applyAlignment="1">
      <alignment horizontal="center"/>
    </xf>
    <xf numFmtId="0" fontId="28" fillId="0" borderId="0" xfId="0" applyFont="1" applyAlignment="1">
      <alignment horizontal="left" vertical="center"/>
    </xf>
    <xf numFmtId="0" fontId="37" fillId="24" borderId="0" xfId="0" applyFont="1" applyFill="1"/>
    <xf numFmtId="10" fontId="37" fillId="24" borderId="0" xfId="41" applyNumberFormat="1" applyFont="1" applyFill="1" applyAlignment="1">
      <alignment horizontal="center"/>
    </xf>
    <xf numFmtId="168" fontId="37" fillId="24" borderId="0" xfId="28" applyNumberFormat="1" applyFont="1" applyFill="1"/>
    <xf numFmtId="0" fontId="37" fillId="24" borderId="0" xfId="0" applyFont="1" applyFill="1" applyAlignment="1">
      <alignment horizontal="center"/>
    </xf>
    <xf numFmtId="0" fontId="40" fillId="0" borderId="0" xfId="0" applyFont="1" applyAlignment="1">
      <alignment horizontal="center" vertical="center"/>
    </xf>
    <xf numFmtId="0" fontId="39" fillId="0" borderId="0" xfId="0" applyFont="1" applyAlignment="1">
      <alignment horizontal="center"/>
    </xf>
    <xf numFmtId="0" fontId="23" fillId="0" borderId="10" xfId="0" applyFont="1" applyBorder="1" applyAlignment="1">
      <alignment horizontal="left" vertical="center"/>
    </xf>
    <xf numFmtId="168" fontId="27" fillId="0" borderId="0" xfId="28" applyNumberFormat="1" applyFont="1" applyAlignment="1"/>
    <xf numFmtId="0" fontId="27" fillId="0" borderId="0" xfId="0" applyFont="1" applyAlignment="1"/>
    <xf numFmtId="169" fontId="27" fillId="0" borderId="0" xfId="28" applyNumberFormat="1" applyFont="1" applyAlignment="1"/>
    <xf numFmtId="0" fontId="23" fillId="0" borderId="37" xfId="0" applyFont="1" applyBorder="1" applyAlignment="1">
      <alignment horizontal="left" vertical="center"/>
    </xf>
    <xf numFmtId="169" fontId="27" fillId="0" borderId="0" xfId="28" applyNumberFormat="1" applyFont="1"/>
    <xf numFmtId="169" fontId="27" fillId="0" borderId="43" xfId="28" applyNumberFormat="1" applyFont="1" applyBorder="1" applyAlignment="1">
      <alignment vertical="center"/>
    </xf>
    <xf numFmtId="171" fontId="27" fillId="0" borderId="0" xfId="45" applyNumberFormat="1" applyFont="1" applyBorder="1"/>
    <xf numFmtId="171" fontId="27" fillId="0" borderId="0" xfId="45" applyNumberFormat="1" applyFont="1" applyFill="1" applyBorder="1"/>
    <xf numFmtId="171" fontId="27" fillId="0" borderId="0" xfId="45" applyNumberFormat="1" applyFont="1" applyBorder="1" applyAlignment="1">
      <alignment vertical="center"/>
    </xf>
    <xf numFmtId="0" fontId="37" fillId="0" borderId="0" xfId="0" applyFont="1" applyAlignment="1">
      <alignment horizontal="center"/>
    </xf>
    <xf numFmtId="170" fontId="41" fillId="0" borderId="16" xfId="41" applyNumberFormat="1" applyFont="1" applyBorder="1" applyAlignment="1">
      <alignment horizontal="center" vertical="center"/>
    </xf>
    <xf numFmtId="169" fontId="42" fillId="0" borderId="17" xfId="0" applyNumberFormat="1" applyFont="1" applyBorder="1" applyAlignment="1">
      <alignment horizontal="center" vertical="center"/>
    </xf>
    <xf numFmtId="170" fontId="41" fillId="0" borderId="45" xfId="41" applyNumberFormat="1" applyFont="1" applyBorder="1" applyAlignment="1">
      <alignment horizontal="center" vertical="center"/>
    </xf>
    <xf numFmtId="9" fontId="42" fillId="0" borderId="17" xfId="0" applyNumberFormat="1" applyFont="1" applyBorder="1" applyAlignment="1">
      <alignment horizontal="center" vertical="center"/>
    </xf>
    <xf numFmtId="3" fontId="42" fillId="0" borderId="28" xfId="28" applyNumberFormat="1" applyFont="1" applyBorder="1" applyAlignment="1">
      <alignment horizontal="center" vertical="center"/>
    </xf>
    <xf numFmtId="9" fontId="41" fillId="0" borderId="39" xfId="41" applyFont="1" applyBorder="1" applyAlignment="1">
      <alignment horizontal="center" vertical="center"/>
    </xf>
    <xf numFmtId="1" fontId="42" fillId="0" borderId="49" xfId="41" applyNumberFormat="1" applyFont="1" applyBorder="1" applyAlignment="1">
      <alignment horizontal="center" vertical="center"/>
    </xf>
    <xf numFmtId="9" fontId="41" fillId="0" borderId="50" xfId="41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horizontal="center" vertical="center"/>
    </xf>
    <xf numFmtId="10" fontId="27" fillId="0" borderId="43" xfId="41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0" fontId="27" fillId="0" borderId="0" xfId="41" applyNumberFormat="1" applyFont="1" applyBorder="1" applyAlignment="1">
      <alignment horizontal="center"/>
    </xf>
    <xf numFmtId="168" fontId="27" fillId="0" borderId="0" xfId="28" applyNumberFormat="1" applyFont="1" applyBorder="1" applyAlignment="1"/>
    <xf numFmtId="0" fontId="27" fillId="0" borderId="0" xfId="0" applyFont="1" applyBorder="1" applyAlignment="1">
      <alignment horizontal="center"/>
    </xf>
    <xf numFmtId="169" fontId="27" fillId="0" borderId="41" xfId="28" applyNumberFormat="1" applyFont="1" applyBorder="1" applyAlignment="1">
      <alignment vertical="center"/>
    </xf>
    <xf numFmtId="10" fontId="36" fillId="0" borderId="0" xfId="41" applyNumberFormat="1" applyFont="1" applyBorder="1" applyAlignment="1">
      <alignment horizontal="center"/>
    </xf>
    <xf numFmtId="0" fontId="28" fillId="0" borderId="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28" fillId="0" borderId="10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/>
    </xf>
    <xf numFmtId="0" fontId="27" fillId="0" borderId="64" xfId="0" applyFont="1" applyBorder="1" applyAlignment="1">
      <alignment horizontal="center" vertical="center"/>
    </xf>
    <xf numFmtId="170" fontId="41" fillId="0" borderId="58" xfId="41" applyNumberFormat="1" applyFont="1" applyFill="1" applyBorder="1" applyAlignment="1">
      <alignment horizontal="center" vertical="center"/>
    </xf>
    <xf numFmtId="170" fontId="41" fillId="0" borderId="65" xfId="41" applyNumberFormat="1" applyFont="1" applyBorder="1" applyAlignment="1">
      <alignment horizontal="center" vertical="center"/>
    </xf>
    <xf numFmtId="10" fontId="27" fillId="0" borderId="0" xfId="0" applyNumberFormat="1" applyFont="1" applyBorder="1"/>
    <xf numFmtId="0" fontId="25" fillId="0" borderId="0" xfId="0" applyFont="1" applyBorder="1" applyAlignment="1"/>
    <xf numFmtId="171" fontId="27" fillId="0" borderId="0" xfId="0" applyNumberFormat="1" applyFont="1"/>
    <xf numFmtId="172" fontId="61" fillId="0" borderId="0" xfId="10935" applyNumberFormat="1" applyFont="1" applyBorder="1" applyAlignment="1">
      <alignment horizontal="center"/>
    </xf>
    <xf numFmtId="0" fontId="27" fillId="0" borderId="68" xfId="0" applyFont="1" applyBorder="1" applyAlignment="1">
      <alignment horizontal="center" vertical="center"/>
    </xf>
    <xf numFmtId="0" fontId="27" fillId="0" borderId="37" xfId="0" applyFont="1" applyFill="1" applyBorder="1"/>
    <xf numFmtId="0" fontId="23" fillId="0" borderId="10" xfId="0" applyFont="1" applyFill="1" applyBorder="1" applyAlignment="1">
      <alignment horizontal="left" vertical="center" wrapText="1" indent="1"/>
    </xf>
    <xf numFmtId="171" fontId="27" fillId="0" borderId="0" xfId="0" applyNumberFormat="1" applyFont="1" applyFill="1"/>
    <xf numFmtId="0" fontId="27" fillId="0" borderId="0" xfId="0" applyFont="1" applyFill="1"/>
    <xf numFmtId="0" fontId="27" fillId="0" borderId="0" xfId="0" applyFont="1" applyFill="1" applyAlignment="1">
      <alignment horizontal="center"/>
    </xf>
    <xf numFmtId="15" fontId="27" fillId="0" borderId="37" xfId="0" applyNumberFormat="1" applyFont="1" applyFill="1" applyBorder="1" applyAlignment="1">
      <alignment horizontal="right"/>
    </xf>
    <xf numFmtId="10" fontId="27" fillId="0" borderId="0" xfId="41" applyNumberFormat="1" applyFont="1" applyFill="1" applyAlignment="1">
      <alignment horizontal="center" vertical="center"/>
    </xf>
    <xf numFmtId="10" fontId="22" fillId="0" borderId="0" xfId="41" applyNumberFormat="1" applyFont="1" applyFill="1" applyBorder="1"/>
    <xf numFmtId="0" fontId="27" fillId="0" borderId="0" xfId="0" applyFont="1" applyFill="1" applyBorder="1"/>
    <xf numFmtId="10" fontId="27" fillId="0" borderId="0" xfId="0" applyNumberFormat="1" applyFont="1" applyFill="1" applyBorder="1"/>
    <xf numFmtId="10" fontId="41" fillId="0" borderId="0" xfId="41" applyNumberFormat="1" applyFont="1" applyFill="1" applyAlignment="1">
      <alignment horizontal="center" vertical="center"/>
    </xf>
    <xf numFmtId="10" fontId="41" fillId="0" borderId="0" xfId="41" applyNumberFormat="1" applyFont="1" applyFill="1" applyBorder="1" applyAlignment="1">
      <alignment horizontal="center" vertical="center"/>
    </xf>
    <xf numFmtId="171" fontId="41" fillId="0" borderId="59" xfId="50" applyNumberFormat="1" applyFont="1" applyFill="1" applyBorder="1" applyAlignment="1">
      <alignment vertical="center"/>
    </xf>
    <xf numFmtId="0" fontId="28" fillId="0" borderId="37" xfId="0" applyFont="1" applyFill="1" applyBorder="1" applyAlignment="1">
      <alignment horizontal="right"/>
    </xf>
    <xf numFmtId="0" fontId="23" fillId="0" borderId="18" xfId="0" applyFont="1" applyFill="1" applyBorder="1" applyAlignment="1">
      <alignment horizontal="left" vertical="center" wrapText="1" indent="1"/>
    </xf>
    <xf numFmtId="10" fontId="22" fillId="0" borderId="0" xfId="41" applyNumberFormat="1" applyFont="1" applyFill="1"/>
    <xf numFmtId="10" fontId="27" fillId="0" borderId="0" xfId="0" applyNumberFormat="1" applyFont="1" applyFill="1"/>
    <xf numFmtId="171" fontId="22" fillId="0" borderId="0" xfId="10935" applyNumberFormat="1" applyFont="1" applyBorder="1"/>
    <xf numFmtId="10" fontId="22" fillId="0" borderId="0" xfId="47" applyNumberFormat="1" applyFont="1" applyFill="1" applyBorder="1"/>
    <xf numFmtId="0" fontId="27" fillId="0" borderId="10" xfId="0" applyFont="1" applyFill="1" applyBorder="1" applyAlignment="1">
      <alignment horizontal="left" vertical="center" wrapText="1" indent="1"/>
    </xf>
    <xf numFmtId="10" fontId="27" fillId="0" borderId="66" xfId="47" applyNumberFormat="1" applyFont="1" applyBorder="1" applyAlignment="1">
      <alignment horizontal="center" vertical="center"/>
    </xf>
    <xf numFmtId="10" fontId="42" fillId="0" borderId="0" xfId="41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15" fontId="28" fillId="0" borderId="37" xfId="0" applyNumberFormat="1" applyFont="1" applyFill="1" applyBorder="1" applyAlignment="1">
      <alignment horizontal="right"/>
    </xf>
    <xf numFmtId="171" fontId="41" fillId="0" borderId="66" xfId="45" applyNumberFormat="1" applyFont="1" applyFill="1" applyBorder="1"/>
    <xf numFmtId="169" fontId="33" fillId="0" borderId="62" xfId="0" applyNumberFormat="1" applyFont="1" applyBorder="1" applyAlignment="1">
      <alignment horizontal="right" vertical="center"/>
    </xf>
    <xf numFmtId="169" fontId="27" fillId="0" borderId="42" xfId="0" applyNumberFormat="1" applyFont="1" applyBorder="1"/>
    <xf numFmtId="169" fontId="27" fillId="0" borderId="42" xfId="0" applyNumberFormat="1" applyFont="1" applyBorder="1" applyAlignment="1">
      <alignment horizontal="right" vertical="center"/>
    </xf>
    <xf numFmtId="169" fontId="27" fillId="0" borderId="0" xfId="28" applyNumberFormat="1" applyFont="1" applyFill="1"/>
    <xf numFmtId="0" fontId="27" fillId="0" borderId="0" xfId="0" applyFont="1" applyAlignment="1">
      <alignment horizontal="right"/>
    </xf>
    <xf numFmtId="0" fontId="27" fillId="0" borderId="49" xfId="0" applyFont="1" applyBorder="1" applyAlignment="1">
      <alignment horizontal="right"/>
    </xf>
    <xf numFmtId="0" fontId="27" fillId="0" borderId="42" xfId="0" applyFont="1" applyBorder="1" applyAlignment="1">
      <alignment horizontal="right"/>
    </xf>
    <xf numFmtId="169" fontId="27" fillId="0" borderId="0" xfId="28" applyNumberFormat="1" applyFont="1" applyFill="1" applyBorder="1" applyAlignment="1">
      <alignment vertical="center"/>
    </xf>
    <xf numFmtId="169" fontId="27" fillId="0" borderId="0" xfId="28" applyNumberFormat="1" applyFont="1" applyBorder="1"/>
    <xf numFmtId="169" fontId="28" fillId="0" borderId="0" xfId="0" applyNumberFormat="1" applyFont="1" applyBorder="1" applyAlignment="1">
      <alignment horizontal="center" vertical="center"/>
    </xf>
    <xf numFmtId="169" fontId="33" fillId="0" borderId="0" xfId="0" applyNumberFormat="1" applyFont="1" applyBorder="1"/>
    <xf numFmtId="10" fontId="41" fillId="0" borderId="0" xfId="41" applyNumberFormat="1" applyFont="1" applyFill="1" applyBorder="1" applyAlignment="1">
      <alignment horizontal="right" vertical="center"/>
    </xf>
    <xf numFmtId="171" fontId="41" fillId="0" borderId="0" xfId="10935" applyNumberFormat="1" applyFont="1"/>
    <xf numFmtId="170" fontId="41" fillId="0" borderId="43" xfId="41" applyNumberFormat="1" applyFont="1" applyBorder="1" applyAlignment="1">
      <alignment horizontal="center" vertical="center"/>
    </xf>
    <xf numFmtId="171" fontId="41" fillId="0" borderId="67" xfId="10935" applyNumberFormat="1" applyFont="1" applyBorder="1"/>
    <xf numFmtId="170" fontId="41" fillId="0" borderId="69" xfId="41" applyNumberFormat="1" applyFont="1" applyBorder="1" applyAlignment="1">
      <alignment horizontal="center" vertical="center"/>
    </xf>
    <xf numFmtId="170" fontId="41" fillId="0" borderId="56" xfId="41" applyNumberFormat="1" applyFont="1" applyBorder="1" applyAlignment="1">
      <alignment horizontal="center" vertical="center"/>
    </xf>
    <xf numFmtId="171" fontId="41" fillId="0" borderId="0" xfId="10935" applyNumberFormat="1" applyFont="1" applyBorder="1"/>
    <xf numFmtId="170" fontId="41" fillId="0" borderId="58" xfId="41" applyNumberFormat="1" applyFont="1" applyBorder="1" applyAlignment="1">
      <alignment horizontal="center" vertical="center"/>
    </xf>
    <xf numFmtId="169" fontId="41" fillId="0" borderId="43" xfId="28" applyNumberFormat="1" applyFont="1" applyFill="1" applyBorder="1" applyAlignment="1">
      <alignment vertical="center"/>
    </xf>
    <xf numFmtId="169" fontId="41" fillId="0" borderId="56" xfId="28" applyNumberFormat="1" applyFont="1" applyFill="1" applyBorder="1" applyAlignment="1">
      <alignment vertical="center"/>
    </xf>
    <xf numFmtId="169" fontId="41" fillId="0" borderId="71" xfId="28" applyNumberFormat="1" applyFont="1" applyFill="1" applyBorder="1" applyAlignment="1">
      <alignment vertical="center"/>
    </xf>
    <xf numFmtId="171" fontId="41" fillId="0" borderId="73" xfId="10935" applyNumberFormat="1" applyFont="1" applyBorder="1"/>
    <xf numFmtId="169" fontId="41" fillId="0" borderId="70" xfId="28" applyNumberFormat="1" applyFont="1" applyFill="1" applyBorder="1" applyAlignment="1">
      <alignment vertical="center"/>
    </xf>
    <xf numFmtId="171" fontId="41" fillId="0" borderId="0" xfId="45" applyNumberFormat="1" applyFont="1" applyFill="1"/>
    <xf numFmtId="169" fontId="41" fillId="0" borderId="29" xfId="28" applyNumberFormat="1" applyFont="1" applyFill="1" applyBorder="1" applyAlignment="1">
      <alignment vertical="center"/>
    </xf>
    <xf numFmtId="169" fontId="62" fillId="0" borderId="43" xfId="28" applyNumberFormat="1" applyFont="1" applyFill="1" applyBorder="1" applyAlignment="1">
      <alignment vertical="center"/>
    </xf>
    <xf numFmtId="169" fontId="41" fillId="0" borderId="10" xfId="28" applyNumberFormat="1" applyFont="1" applyFill="1" applyBorder="1" applyAlignment="1">
      <alignment vertical="center"/>
    </xf>
    <xf numFmtId="169" fontId="41" fillId="0" borderId="59" xfId="28" applyNumberFormat="1" applyFont="1" applyFill="1" applyBorder="1" applyAlignment="1">
      <alignment vertical="center"/>
    </xf>
    <xf numFmtId="3" fontId="41" fillId="0" borderId="26" xfId="28" applyNumberFormat="1" applyFont="1" applyFill="1" applyBorder="1" applyAlignment="1">
      <alignment horizontal="center" vertical="center"/>
    </xf>
    <xf numFmtId="3" fontId="41" fillId="0" borderId="37" xfId="41" applyNumberFormat="1" applyFont="1" applyFill="1" applyBorder="1" applyAlignment="1">
      <alignment horizontal="center" vertical="center"/>
    </xf>
    <xf numFmtId="170" fontId="41" fillId="0" borderId="57" xfId="41" applyNumberFormat="1" applyFont="1" applyBorder="1" applyAlignment="1">
      <alignment horizontal="center" vertical="center"/>
    </xf>
    <xf numFmtId="10" fontId="41" fillId="0" borderId="66" xfId="47" applyNumberFormat="1" applyFont="1" applyBorder="1" applyAlignment="1">
      <alignment horizontal="center" vertical="center"/>
    </xf>
    <xf numFmtId="3" fontId="41" fillId="0" borderId="0" xfId="10935" applyNumberFormat="1" applyFont="1" applyAlignment="1">
      <alignment horizontal="center" vertical="center"/>
    </xf>
    <xf numFmtId="170" fontId="41" fillId="0" borderId="29" xfId="41" applyNumberFormat="1" applyFont="1" applyBorder="1" applyAlignment="1">
      <alignment horizontal="center" vertical="center"/>
    </xf>
    <xf numFmtId="3" fontId="41" fillId="0" borderId="0" xfId="10935" applyNumberFormat="1" applyFont="1" applyAlignment="1">
      <alignment horizontal="center"/>
    </xf>
    <xf numFmtId="169" fontId="41" fillId="0" borderId="69" xfId="28" applyNumberFormat="1" applyFont="1" applyFill="1" applyBorder="1" applyAlignment="1">
      <alignment vertical="center"/>
    </xf>
    <xf numFmtId="169" fontId="41" fillId="0" borderId="0" xfId="28" applyNumberFormat="1" applyFont="1" applyFill="1" applyAlignment="1">
      <alignment vertical="center"/>
    </xf>
    <xf numFmtId="10" fontId="42" fillId="0" borderId="66" xfId="47" applyNumberFormat="1" applyFont="1" applyBorder="1" applyAlignment="1">
      <alignment horizontal="center" vertical="center"/>
    </xf>
    <xf numFmtId="10" fontId="41" fillId="0" borderId="72" xfId="47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left" vertical="center" wrapText="1" indent="1"/>
    </xf>
    <xf numFmtId="0" fontId="41" fillId="0" borderId="0" xfId="0" applyFont="1" applyAlignment="1">
      <alignment horizontal="left" vertical="center" wrapText="1" indent="1"/>
    </xf>
    <xf numFmtId="0" fontId="41" fillId="0" borderId="0" xfId="0" applyFont="1" applyFill="1" applyAlignment="1">
      <alignment horizontal="left" vertical="center" wrapText="1" indent="1"/>
    </xf>
    <xf numFmtId="0" fontId="41" fillId="0" borderId="46" xfId="0" applyFont="1" applyFill="1" applyBorder="1" applyAlignment="1">
      <alignment horizontal="left" vertical="center" wrapText="1" indent="1"/>
    </xf>
    <xf numFmtId="0" fontId="41" fillId="0" borderId="10" xfId="0" applyFont="1" applyBorder="1" applyAlignment="1">
      <alignment horizontal="center" vertical="center"/>
    </xf>
    <xf numFmtId="0" fontId="41" fillId="0" borderId="10" xfId="0" applyFont="1" applyFill="1" applyBorder="1" applyAlignment="1">
      <alignment horizontal="center" vertical="center"/>
    </xf>
    <xf numFmtId="0" fontId="41" fillId="0" borderId="10" xfId="0" applyFont="1" applyFill="1" applyBorder="1" applyAlignment="1">
      <alignment horizontal="left" vertical="center" wrapText="1" indent="1"/>
    </xf>
    <xf numFmtId="0" fontId="41" fillId="0" borderId="18" xfId="0" applyFont="1" applyFill="1" applyBorder="1" applyAlignment="1">
      <alignment horizontal="left" vertical="center" wrapText="1" indent="1"/>
    </xf>
    <xf numFmtId="0" fontId="25" fillId="0" borderId="3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17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27" xfId="0" applyFont="1" applyBorder="1" applyAlignment="1">
      <alignment horizontal="center"/>
    </xf>
    <xf numFmtId="0" fontId="30" fillId="0" borderId="3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10" fontId="41" fillId="0" borderId="62" xfId="47" applyNumberFormat="1" applyFont="1" applyBorder="1" applyAlignment="1">
      <alignment horizontal="center" vertical="center"/>
    </xf>
  </cellXfs>
  <cellStyles count="52268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 5" xfId="52263" xr:uid="{34A0778D-D8A1-46E9-A316-E5837C207C26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C3263413-26A8-44DE-A6B3-8894064993EF}"/>
    <cellStyle name="Comma 177" xfId="52266" xr:uid="{94475AE2-CE97-4ECE-B3CA-09F7A65CA353}"/>
    <cellStyle name="Comma 178" xfId="52267" xr:uid="{DAAA8DE0-D740-4160-8401-F974E8A69901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32" xfId="52261" xr:uid="{FCDB0A0A-47F7-4547-9EE1-0AE731419272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12" xfId="52262" xr:uid="{A2E2F752-AE2E-4853-9118-FD10968B9AF6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BB33DF12-006A-45A6-A81A-5D3A74FD1BBA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4 6" xfId="52265" xr:uid="{C1CB1A35-41C8-498A-AEAE-C193BC56B011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21" xfId="52260" xr:uid="{48A0C4CA-2A32-40EC-9248-4B9950B46DAC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13" xfId="52264" xr:uid="{0A4F1A47-AA0B-40DE-8D13-89392BF5CB52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230521</xdr:colOff>
      <xdr:row>1</xdr:row>
      <xdr:rowOff>135807</xdr:rowOff>
    </xdr:from>
    <xdr:to>
      <xdr:col>2</xdr:col>
      <xdr:colOff>2144449</xdr:colOff>
      <xdr:row>8</xdr:row>
      <xdr:rowOff>157285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7198" y="316661"/>
          <a:ext cx="2528833" cy="143214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50</xdr:row>
      <xdr:rowOff>12873</xdr:rowOff>
    </xdr:from>
    <xdr:ext cx="5367465" cy="772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 "4" /"3" 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45</xdr:row>
      <xdr:rowOff>83194</xdr:rowOff>
    </xdr:from>
    <xdr:ext cx="4734181" cy="7246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4</m:t>
                            </m:r>
                          </m:num>
                          <m:den>
                            <m:r>
                              <a:rPr lang="en-GB" sz="12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den>
                        </m:f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 "4" /3)/((Begining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O129"/>
  <sheetViews>
    <sheetView tabSelected="1" topLeftCell="A17" zoomScale="79" zoomScaleNormal="79" zoomScalePageLayoutView="70" workbookViewId="0">
      <pane xSplit="3" topLeftCell="H1" activePane="topRight" state="frozen"/>
      <selection activeCell="A6" sqref="A6"/>
      <selection pane="topRight" activeCell="I44" sqref="I44"/>
    </sheetView>
  </sheetViews>
  <sheetFormatPr defaultColWidth="8.85546875" defaultRowHeight="14.25"/>
  <cols>
    <col min="1" max="1" width="8.42578125" style="6" customWidth="1"/>
    <col min="2" max="2" width="9.140625" style="6" customWidth="1"/>
    <col min="3" max="3" width="36" style="6" customWidth="1"/>
    <col min="4" max="4" width="22.28515625" style="11" customWidth="1"/>
    <col min="5" max="5" width="12.85546875" style="11" customWidth="1"/>
    <col min="6" max="6" width="22.140625" style="11" customWidth="1"/>
    <col min="7" max="7" width="11.85546875" style="11" customWidth="1"/>
    <col min="8" max="8" width="21.85546875" style="6" customWidth="1"/>
    <col min="9" max="9" width="13.140625" style="6" customWidth="1"/>
    <col min="10" max="10" width="20.140625" style="6" customWidth="1"/>
    <col min="11" max="11" width="11" style="6" customWidth="1"/>
    <col min="12" max="12" width="21.5703125" style="6" customWidth="1"/>
    <col min="13" max="13" width="13.85546875" style="6" customWidth="1"/>
    <col min="14" max="14" width="19.85546875" style="6" customWidth="1"/>
    <col min="15" max="15" width="11.85546875" style="6" customWidth="1"/>
    <col min="16" max="16" width="19.28515625" style="6" customWidth="1"/>
    <col min="17" max="17" width="8.85546875" style="6" customWidth="1"/>
    <col min="18" max="18" width="36" style="6" customWidth="1"/>
    <col min="19" max="19" width="27.28515625" style="6" customWidth="1"/>
    <col min="20" max="20" width="28.7109375" style="6" customWidth="1"/>
    <col min="21" max="21" width="8.85546875" style="6"/>
    <col min="22" max="22" width="20" style="6" customWidth="1"/>
    <col min="23" max="23" width="20.7109375" style="6" customWidth="1"/>
    <col min="24" max="24" width="32.42578125" style="6" customWidth="1"/>
    <col min="25" max="16384" width="8.85546875" style="6"/>
  </cols>
  <sheetData>
    <row r="5" spans="1:41" ht="19.5" customHeight="1">
      <c r="D5" s="205" t="s">
        <v>27</v>
      </c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</row>
    <row r="6" spans="1:41"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</row>
    <row r="7" spans="1:41">
      <c r="A7" s="2"/>
      <c r="N7" s="8"/>
    </row>
    <row r="8" spans="1:41" ht="19.5">
      <c r="A8" s="2"/>
      <c r="D8" s="206">
        <v>44469</v>
      </c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</row>
    <row r="9" spans="1:41">
      <c r="A9" s="2"/>
      <c r="H9" s="11"/>
      <c r="I9" s="11"/>
      <c r="J9" s="11"/>
      <c r="K9" s="11"/>
      <c r="L9" s="11"/>
      <c r="M9" s="11"/>
      <c r="N9" s="11"/>
      <c r="O9" s="11"/>
      <c r="P9" s="11"/>
    </row>
    <row r="10" spans="1:41" ht="20.25" thickBot="1"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</row>
    <row r="11" spans="1:41" ht="22.5" customHeight="1" thickTop="1">
      <c r="A11" s="32"/>
      <c r="B11" s="12"/>
      <c r="C11" s="12"/>
      <c r="D11" s="209" t="s">
        <v>0</v>
      </c>
      <c r="E11" s="209"/>
      <c r="F11" s="209"/>
      <c r="G11" s="209"/>
      <c r="H11" s="209"/>
      <c r="I11" s="209"/>
      <c r="J11" s="209"/>
      <c r="K11" s="209"/>
      <c r="L11" s="210" t="s">
        <v>1</v>
      </c>
      <c r="M11" s="210"/>
      <c r="N11" s="210"/>
      <c r="O11" s="210"/>
      <c r="P11" s="210"/>
      <c r="Q11" s="211"/>
      <c r="R11" s="46"/>
      <c r="S11" s="24"/>
      <c r="T11" s="24"/>
    </row>
    <row r="12" spans="1:41" ht="20.25" customHeight="1">
      <c r="A12" s="33"/>
      <c r="B12" s="23" t="s">
        <v>2</v>
      </c>
      <c r="C12" s="23" t="s">
        <v>39</v>
      </c>
      <c r="D12" s="203" t="s">
        <v>3</v>
      </c>
      <c r="E12" s="203"/>
      <c r="F12" s="203" t="s">
        <v>31</v>
      </c>
      <c r="G12" s="203"/>
      <c r="H12" s="195" t="s">
        <v>4</v>
      </c>
      <c r="I12" s="195"/>
      <c r="J12" s="195" t="s">
        <v>5</v>
      </c>
      <c r="K12" s="195"/>
      <c r="L12" s="202" t="s">
        <v>6</v>
      </c>
      <c r="M12" s="202"/>
      <c r="N12" s="195" t="s">
        <v>32</v>
      </c>
      <c r="O12" s="195"/>
      <c r="P12" s="189" t="s">
        <v>7</v>
      </c>
      <c r="Q12" s="204"/>
    </row>
    <row r="13" spans="1:41" ht="19.5" customHeight="1" thickBot="1">
      <c r="A13" s="34"/>
      <c r="B13" s="13"/>
      <c r="C13" s="13"/>
      <c r="D13" s="100" t="s">
        <v>8</v>
      </c>
      <c r="E13" s="101" t="s">
        <v>40</v>
      </c>
      <c r="F13" s="100" t="s">
        <v>8</v>
      </c>
      <c r="G13" s="100" t="s">
        <v>9</v>
      </c>
      <c r="H13" s="102" t="s">
        <v>8</v>
      </c>
      <c r="I13" s="102" t="s">
        <v>9</v>
      </c>
      <c r="J13" s="101" t="s">
        <v>8</v>
      </c>
      <c r="K13" s="102" t="s">
        <v>9</v>
      </c>
      <c r="L13" s="102" t="s">
        <v>8</v>
      </c>
      <c r="M13" s="103" t="s">
        <v>9</v>
      </c>
      <c r="N13" s="104" t="s">
        <v>8</v>
      </c>
      <c r="O13" s="103" t="s">
        <v>9</v>
      </c>
      <c r="P13" s="102" t="s">
        <v>8</v>
      </c>
      <c r="Q13" s="108" t="s">
        <v>9</v>
      </c>
    </row>
    <row r="14" spans="1:41" ht="16.5" customHeight="1" thickTop="1">
      <c r="A14" s="31"/>
      <c r="B14" s="185">
        <v>1</v>
      </c>
      <c r="C14" s="181" t="s">
        <v>26</v>
      </c>
      <c r="D14" s="153">
        <v>81493931916.02742</v>
      </c>
      <c r="E14" s="80">
        <f>D14/D26</f>
        <v>4.7078421931325956E-2</v>
      </c>
      <c r="F14" s="153">
        <v>35861062415.851738</v>
      </c>
      <c r="G14" s="80">
        <f>F14/$F$26</f>
        <v>5.836937023793682E-2</v>
      </c>
      <c r="H14" s="153">
        <v>23286607395.456882</v>
      </c>
      <c r="I14" s="154">
        <f>H14/$H$26</f>
        <v>3.6338780211013895E-2</v>
      </c>
      <c r="J14" s="155">
        <v>9852405767.0914001</v>
      </c>
      <c r="K14" s="156">
        <f>J14/$J$26</f>
        <v>4.0954880931126959E-2</v>
      </c>
      <c r="L14" s="153">
        <v>69130461529.922195</v>
      </c>
      <c r="M14" s="157">
        <f>L14/$L$26</f>
        <v>4.8161966368366907E-2</v>
      </c>
      <c r="N14" s="153">
        <v>3072919607.8749199</v>
      </c>
      <c r="O14" s="157">
        <f>N14/$N$26</f>
        <v>2.6903932375104453E-2</v>
      </c>
      <c r="P14" s="158">
        <v>9290550778.2159405</v>
      </c>
      <c r="Q14" s="159">
        <f>P14/$P$26</f>
        <v>5.1206695899007067E-2</v>
      </c>
      <c r="R14" s="113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s="119" customFormat="1" ht="16.5" customHeight="1">
      <c r="A15" s="116"/>
      <c r="B15" s="186">
        <f>B14+1</f>
        <v>2</v>
      </c>
      <c r="C15" s="187" t="s">
        <v>30</v>
      </c>
      <c r="D15" s="160">
        <v>95277524787.383148</v>
      </c>
      <c r="E15" s="80">
        <f>D15/D26</f>
        <v>5.5041098239495108E-2</v>
      </c>
      <c r="F15" s="153">
        <v>32845843045.989349</v>
      </c>
      <c r="G15" s="80">
        <f>F15/$F$26</f>
        <v>5.3461639013825057E-2</v>
      </c>
      <c r="H15" s="161">
        <v>42052247771.107338</v>
      </c>
      <c r="I15" s="154">
        <f t="shared" ref="I15:I25" si="0">H15/$H$26</f>
        <v>6.5622585685517237E-2</v>
      </c>
      <c r="J15" s="161">
        <v>6616029894.2235489</v>
      </c>
      <c r="K15" s="156">
        <f t="shared" ref="K15:K25" si="1">J15/$J$26</f>
        <v>2.7501782098718168E-2</v>
      </c>
      <c r="L15" s="160">
        <v>72241373873.154999</v>
      </c>
      <c r="M15" s="157">
        <f t="shared" ref="M15:M25" si="2">L15/$L$26</f>
        <v>5.0329283819080944E-2</v>
      </c>
      <c r="N15" s="160">
        <v>12321439708.599152</v>
      </c>
      <c r="O15" s="157">
        <f t="shared" ref="O15:O25" si="3">N15/$N$26</f>
        <v>0.10787629452933331</v>
      </c>
      <c r="P15" s="162">
        <v>10714711205.631857</v>
      </c>
      <c r="Q15" s="159">
        <f t="shared" ref="Q15:Q25" si="4">P15/$P$26</f>
        <v>5.9056235894965288E-2</v>
      </c>
      <c r="R15" s="118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</row>
    <row r="16" spans="1:41" ht="16.5" customHeight="1">
      <c r="A16" s="31"/>
      <c r="B16" s="185">
        <f t="shared" ref="B16:B25" si="5">B15+1</f>
        <v>3</v>
      </c>
      <c r="C16" s="181" t="s">
        <v>10</v>
      </c>
      <c r="D16" s="153">
        <v>453216773744.6051</v>
      </c>
      <c r="E16" s="80">
        <f>D16/D26</f>
        <v>0.26181986804475821</v>
      </c>
      <c r="F16" s="153">
        <v>90954784594.073563</v>
      </c>
      <c r="G16" s="80">
        <f t="shared" ref="G16:G25" si="6">F16/$F$26</f>
        <v>0.14804283920312789</v>
      </c>
      <c r="H16" s="161">
        <v>232073932122.87711</v>
      </c>
      <c r="I16" s="154">
        <f t="shared" si="0"/>
        <v>0.36215166378268937</v>
      </c>
      <c r="J16" s="163">
        <v>75636703887.183441</v>
      </c>
      <c r="K16" s="156">
        <f t="shared" si="1"/>
        <v>0.31440972641111564</v>
      </c>
      <c r="L16" s="153">
        <v>355516117076.11005</v>
      </c>
      <c r="M16" s="157">
        <f t="shared" si="2"/>
        <v>0.24768177291310028</v>
      </c>
      <c r="N16" s="153">
        <v>46229906361.345169</v>
      </c>
      <c r="O16" s="157">
        <f t="shared" si="3"/>
        <v>0.40475067140242216</v>
      </c>
      <c r="P16" s="153">
        <v>51470750339.963303</v>
      </c>
      <c r="Q16" s="159">
        <f t="shared" si="4"/>
        <v>0.28369115279280971</v>
      </c>
      <c r="R16" s="113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s="119" customFormat="1" ht="16.5" customHeight="1">
      <c r="A17" s="116"/>
      <c r="B17" s="186">
        <f t="shared" si="5"/>
        <v>4</v>
      </c>
      <c r="C17" s="187" t="s">
        <v>11</v>
      </c>
      <c r="D17" s="160">
        <v>271070438325.56009</v>
      </c>
      <c r="E17" s="80">
        <f>D17/D26</f>
        <v>0.15659532149890498</v>
      </c>
      <c r="F17" s="153">
        <v>117756883423.0052</v>
      </c>
      <c r="G17" s="80">
        <f t="shared" si="6"/>
        <v>0.19166735906699447</v>
      </c>
      <c r="H17" s="161">
        <v>87551761439.876038</v>
      </c>
      <c r="I17" s="154">
        <f t="shared" si="0"/>
        <v>0.13662463415222428</v>
      </c>
      <c r="J17" s="164">
        <v>6676462947.8580723</v>
      </c>
      <c r="K17" s="156">
        <f t="shared" si="1"/>
        <v>2.7752992673517402E-2</v>
      </c>
      <c r="L17" s="165">
        <v>238023740569.83508</v>
      </c>
      <c r="M17" s="157">
        <f t="shared" si="2"/>
        <v>0.16582691818476261</v>
      </c>
      <c r="N17" s="160">
        <v>13001244123.248444</v>
      </c>
      <c r="O17" s="157">
        <f t="shared" si="3"/>
        <v>0.11382809748348546</v>
      </c>
      <c r="P17" s="160">
        <v>20045453632.476563</v>
      </c>
      <c r="Q17" s="159">
        <f t="shared" si="4"/>
        <v>0.11048445596171477</v>
      </c>
      <c r="R17" s="118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</row>
    <row r="18" spans="1:41" ht="16.5" customHeight="1">
      <c r="A18" s="31"/>
      <c r="B18" s="185">
        <f t="shared" si="5"/>
        <v>5</v>
      </c>
      <c r="C18" s="181" t="s">
        <v>46</v>
      </c>
      <c r="D18" s="153">
        <v>42065830315.075775</v>
      </c>
      <c r="E18" s="80">
        <f>D18/D26</f>
        <v>2.4301108829861424E-2</v>
      </c>
      <c r="F18" s="153">
        <v>19105551905.551182</v>
      </c>
      <c r="G18" s="80">
        <f t="shared" si="6"/>
        <v>3.1097211227135629E-2</v>
      </c>
      <c r="H18" s="161">
        <v>13468496023.253559</v>
      </c>
      <c r="I18" s="154">
        <f t="shared" si="0"/>
        <v>2.1017605031526027E-2</v>
      </c>
      <c r="J18" s="166">
        <v>4298322881.2700005</v>
      </c>
      <c r="K18" s="156">
        <f t="shared" si="1"/>
        <v>1.7867443339975295E-2</v>
      </c>
      <c r="L18" s="153">
        <v>34764888023.869995</v>
      </c>
      <c r="M18" s="157">
        <f t="shared" si="2"/>
        <v>2.4220080855108284E-2</v>
      </c>
      <c r="N18" s="153">
        <v>3140212080.7416296</v>
      </c>
      <c r="O18" s="157">
        <f t="shared" si="3"/>
        <v>2.7493089388753604E-2</v>
      </c>
      <c r="P18" s="153">
        <v>4160730210.4641447</v>
      </c>
      <c r="Q18" s="159">
        <f t="shared" si="4"/>
        <v>2.2932682000362782E-2</v>
      </c>
      <c r="R18" s="113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41" s="119" customFormat="1" ht="16.5" customHeight="1">
      <c r="A19" s="116"/>
      <c r="B19" s="186">
        <v>6</v>
      </c>
      <c r="C19" s="187" t="s">
        <v>37</v>
      </c>
      <c r="D19" s="153">
        <v>204087373844.99936</v>
      </c>
      <c r="E19" s="80">
        <f>D19/D26</f>
        <v>0.11789971683574528</v>
      </c>
      <c r="F19" s="153">
        <v>52004829149.596001</v>
      </c>
      <c r="G19" s="80">
        <f t="shared" si="6"/>
        <v>8.4645822580304661E-2</v>
      </c>
      <c r="H19" s="161">
        <v>75926228505.440002</v>
      </c>
      <c r="I19" s="154">
        <f t="shared" si="0"/>
        <v>0.11848297534524864</v>
      </c>
      <c r="J19" s="166">
        <v>63744273176.699997</v>
      </c>
      <c r="K19" s="156">
        <f t="shared" si="1"/>
        <v>0.26497478683966991</v>
      </c>
      <c r="L19" s="166">
        <v>169455568273.87006</v>
      </c>
      <c r="M19" s="157">
        <f t="shared" si="2"/>
        <v>0.11805668875226757</v>
      </c>
      <c r="N19" s="167">
        <v>10810334676.089302</v>
      </c>
      <c r="O19" s="157">
        <f t="shared" si="3"/>
        <v>9.4646313666137294E-2</v>
      </c>
      <c r="P19" s="161">
        <v>23821470895.040001</v>
      </c>
      <c r="Q19" s="159">
        <f t="shared" si="4"/>
        <v>0.13129671696639736</v>
      </c>
      <c r="R19" s="118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</row>
    <row r="20" spans="1:41" ht="16.5" customHeight="1">
      <c r="A20" s="31"/>
      <c r="B20" s="185">
        <f t="shared" si="5"/>
        <v>7</v>
      </c>
      <c r="C20" s="181" t="s">
        <v>12</v>
      </c>
      <c r="D20" s="153">
        <v>38234745343.809982</v>
      </c>
      <c r="E20" s="80">
        <f>D20/D26</f>
        <v>2.2087920307826924E-2</v>
      </c>
      <c r="F20" s="153">
        <v>26402213041.1106</v>
      </c>
      <c r="G20" s="80">
        <f t="shared" si="6"/>
        <v>4.29736445124465E-2</v>
      </c>
      <c r="H20" s="166">
        <v>1791629896.6700001</v>
      </c>
      <c r="I20" s="154">
        <f t="shared" si="0"/>
        <v>2.7958407134598103E-3</v>
      </c>
      <c r="J20" s="166">
        <v>3406456856.3023996</v>
      </c>
      <c r="K20" s="156">
        <f t="shared" si="1"/>
        <v>1.4160098380527002E-2</v>
      </c>
      <c r="L20" s="166">
        <v>26359882977.269093</v>
      </c>
      <c r="M20" s="157">
        <f t="shared" si="2"/>
        <v>1.836446292023982E-2</v>
      </c>
      <c r="N20" s="167">
        <v>8598548397.5085945</v>
      </c>
      <c r="O20" s="157">
        <f t="shared" si="3"/>
        <v>7.5281749648704196E-2</v>
      </c>
      <c r="P20" s="161">
        <v>3276313969.0297036</v>
      </c>
      <c r="Q20" s="159">
        <f t="shared" si="4"/>
        <v>1.8058048127259634E-2</v>
      </c>
      <c r="R20" s="113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ht="16.5" customHeight="1">
      <c r="A21" s="31"/>
      <c r="B21" s="185">
        <f t="shared" si="5"/>
        <v>8</v>
      </c>
      <c r="C21" s="182" t="s">
        <v>29</v>
      </c>
      <c r="D21" s="160">
        <v>252867645135</v>
      </c>
      <c r="E21" s="80">
        <f>D21/D26</f>
        <v>0.14607970692484223</v>
      </c>
      <c r="F21" s="153">
        <v>93302697241</v>
      </c>
      <c r="G21" s="80">
        <f t="shared" si="6"/>
        <v>0.15186442655560423</v>
      </c>
      <c r="H21" s="166">
        <v>81168897920</v>
      </c>
      <c r="I21" s="154">
        <f t="shared" si="0"/>
        <v>0.12666416757902454</v>
      </c>
      <c r="J21" s="166">
        <v>58364432624</v>
      </c>
      <c r="K21" s="156">
        <f t="shared" si="1"/>
        <v>0.24261164686423201</v>
      </c>
      <c r="L21" s="166">
        <v>220299186267</v>
      </c>
      <c r="M21" s="157">
        <f t="shared" si="2"/>
        <v>0.15347853558561064</v>
      </c>
      <c r="N21" s="167">
        <v>3610697788</v>
      </c>
      <c r="O21" s="157">
        <f t="shared" si="3"/>
        <v>3.1612271556453062E-2</v>
      </c>
      <c r="P21" s="161">
        <v>28957761080</v>
      </c>
      <c r="Q21" s="159">
        <f t="shared" si="4"/>
        <v>0.15960638943134972</v>
      </c>
      <c r="R21" s="113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ht="16.5" customHeight="1">
      <c r="A22" s="31"/>
      <c r="B22" s="185">
        <f t="shared" si="5"/>
        <v>9</v>
      </c>
      <c r="C22" s="182" t="s">
        <v>33</v>
      </c>
      <c r="D22" s="160">
        <v>107002441276.69716</v>
      </c>
      <c r="E22" s="80">
        <f>D22/D26</f>
        <v>6.1814492928099235E-2</v>
      </c>
      <c r="F22" s="168">
        <v>63805271555.829704</v>
      </c>
      <c r="G22" s="80">
        <f t="shared" si="6"/>
        <v>0.10385284951647375</v>
      </c>
      <c r="H22" s="166">
        <v>23722681283.136402</v>
      </c>
      <c r="I22" s="154">
        <f t="shared" si="0"/>
        <v>3.7019274062739159E-2</v>
      </c>
      <c r="J22" s="166">
        <v>1404088846.5348003</v>
      </c>
      <c r="K22" s="156">
        <f t="shared" si="1"/>
        <v>5.8365736131808137E-3</v>
      </c>
      <c r="L22" s="166">
        <v>93992636589.079376</v>
      </c>
      <c r="M22" s="157">
        <f t="shared" si="2"/>
        <v>6.5483002747175043E-2</v>
      </c>
      <c r="N22" s="167">
        <v>1990155546.2848828</v>
      </c>
      <c r="O22" s="157">
        <f t="shared" si="3"/>
        <v>1.7424149364654307E-2</v>
      </c>
      <c r="P22" s="161">
        <v>11019649141.33288</v>
      </c>
      <c r="Q22" s="159">
        <f t="shared" si="4"/>
        <v>6.07369612377648E-2</v>
      </c>
      <c r="R22" s="113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ht="16.5" customHeight="1">
      <c r="A23" s="31"/>
      <c r="B23" s="185">
        <f t="shared" si="5"/>
        <v>10</v>
      </c>
      <c r="C23" s="182" t="s">
        <v>13</v>
      </c>
      <c r="D23" s="160">
        <v>95087820928.744461</v>
      </c>
      <c r="E23" s="80">
        <f>D23/D26</f>
        <v>5.49315077695176E-2</v>
      </c>
      <c r="F23" s="168">
        <v>41615364637.958794</v>
      </c>
      <c r="G23" s="80">
        <f t="shared" si="6"/>
        <v>6.7735378220864895E-2</v>
      </c>
      <c r="H23" s="166">
        <v>33329306408.739052</v>
      </c>
      <c r="I23" s="154">
        <f t="shared" si="0"/>
        <v>5.2010424687668103E-2</v>
      </c>
      <c r="J23" s="166">
        <v>9059725296.7000008</v>
      </c>
      <c r="K23" s="156">
        <f t="shared" si="1"/>
        <v>3.7659834518224959E-2</v>
      </c>
      <c r="L23" s="166">
        <v>79452576929.661987</v>
      </c>
      <c r="M23" s="157">
        <f t="shared" si="2"/>
        <v>5.5353201082133319E-2</v>
      </c>
      <c r="N23" s="167">
        <v>4734570509.2069511</v>
      </c>
      <c r="O23" s="157">
        <f t="shared" si="3"/>
        <v>4.1451967854426369E-2</v>
      </c>
      <c r="P23" s="161">
        <v>10900673489.875523</v>
      </c>
      <c r="Q23" s="159">
        <f t="shared" si="4"/>
        <v>6.0081203559990921E-2</v>
      </c>
      <c r="R23" s="113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s="119" customFormat="1" ht="16.5" customHeight="1">
      <c r="A24" s="116"/>
      <c r="B24" s="186">
        <f t="shared" si="5"/>
        <v>11</v>
      </c>
      <c r="C24" s="183" t="s">
        <v>14</v>
      </c>
      <c r="D24" s="160">
        <v>79707410252.269913</v>
      </c>
      <c r="E24" s="80">
        <f>D24/D26</f>
        <v>4.6046362013509069E-2</v>
      </c>
      <c r="F24" s="168">
        <v>34172967847.284889</v>
      </c>
      <c r="G24" s="80">
        <f t="shared" si="6"/>
        <v>5.5621737841363594E-2</v>
      </c>
      <c r="H24" s="166">
        <v>26447943217.704407</v>
      </c>
      <c r="I24" s="156">
        <f t="shared" si="0"/>
        <v>4.1272048748889019E-2</v>
      </c>
      <c r="J24" s="140">
        <v>0</v>
      </c>
      <c r="K24" s="156">
        <f t="shared" si="1"/>
        <v>0</v>
      </c>
      <c r="L24" s="166">
        <v>66680939565.770851</v>
      </c>
      <c r="M24" s="157">
        <f t="shared" si="2"/>
        <v>4.6455427863557858E-2</v>
      </c>
      <c r="N24" s="167">
        <v>6511801877.3506746</v>
      </c>
      <c r="O24" s="157">
        <f t="shared" si="3"/>
        <v>5.7011929924673715E-2</v>
      </c>
      <c r="P24" s="161">
        <v>6514668809.1483841</v>
      </c>
      <c r="Q24" s="159">
        <f t="shared" si="4"/>
        <v>3.5906877057817213E-2</v>
      </c>
      <c r="R24" s="118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</row>
    <row r="25" spans="1:41" s="119" customFormat="1" ht="16.5" customHeight="1">
      <c r="A25" s="116"/>
      <c r="B25" s="186">
        <f t="shared" si="5"/>
        <v>12</v>
      </c>
      <c r="C25" s="184" t="s">
        <v>47</v>
      </c>
      <c r="D25" s="160">
        <v>10913204159.0306</v>
      </c>
      <c r="E25" s="80">
        <v>6.5690319384557475E-3</v>
      </c>
      <c r="F25" s="168">
        <v>6554051273.3886099</v>
      </c>
      <c r="G25" s="80">
        <v>1.0947482199236854E-2</v>
      </c>
      <c r="H25" s="128">
        <v>0</v>
      </c>
      <c r="I25" s="154">
        <v>0</v>
      </c>
      <c r="J25" s="169">
        <v>1508413441</v>
      </c>
      <c r="K25" s="156">
        <v>8.2388816317687866E-3</v>
      </c>
      <c r="L25" s="160">
        <v>9457193415.4599991</v>
      </c>
      <c r="M25" s="157">
        <v>6.8318600523894785E-3</v>
      </c>
      <c r="N25" s="160">
        <v>196401998.11000299</v>
      </c>
      <c r="O25" s="157">
        <v>1.9656167575565131E-3</v>
      </c>
      <c r="P25" s="161">
        <v>1259608745.2144101</v>
      </c>
      <c r="Q25" s="159">
        <v>7.1118479703126229E-3</v>
      </c>
      <c r="R25" s="118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</row>
    <row r="26" spans="1:41" s="2" customFormat="1" ht="18.75" customHeight="1" thickBot="1">
      <c r="A26" s="35"/>
      <c r="B26" s="1" t="s">
        <v>16</v>
      </c>
      <c r="C26" s="14"/>
      <c r="D26" s="81">
        <f>SUM(D14:D25)</f>
        <v>1731025140029.2031</v>
      </c>
      <c r="E26" s="82">
        <f>SUM(E14:E25)</f>
        <v>1.0002645572623419</v>
      </c>
      <c r="F26" s="81">
        <f>SUM(F14:F25)</f>
        <v>614381520130.63965</v>
      </c>
      <c r="G26" s="82">
        <f t="shared" ref="G26:Q26" si="7">SUM(G14:G25)</f>
        <v>1.0002797601753142</v>
      </c>
      <c r="H26" s="81">
        <f>SUM(H14:H25)</f>
        <v>640819731984.26074</v>
      </c>
      <c r="I26" s="82">
        <f t="shared" si="7"/>
        <v>1.0000000000000002</v>
      </c>
      <c r="J26" s="81">
        <f>SUM(J14:J25)</f>
        <v>240567315618.86368</v>
      </c>
      <c r="K26" s="82">
        <f t="shared" si="7"/>
        <v>1.0019686473020568</v>
      </c>
      <c r="L26" s="81">
        <f>SUM(L14:L25)</f>
        <v>1435374565091.0037</v>
      </c>
      <c r="M26" s="82">
        <f t="shared" si="7"/>
        <v>1.0002432011437929</v>
      </c>
      <c r="N26" s="81">
        <f>SUM(N14:N25)</f>
        <v>114218232674.35973</v>
      </c>
      <c r="O26" s="82">
        <f t="shared" si="7"/>
        <v>1.0002460839517044</v>
      </c>
      <c r="P26" s="81">
        <f>SUM(P14:P25)</f>
        <v>181432342296.39273</v>
      </c>
      <c r="Q26" s="110">
        <f t="shared" si="7"/>
        <v>1.0001692668997519</v>
      </c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8.75" customHeight="1" thickTop="1">
      <c r="A27" s="37"/>
      <c r="B27" s="15"/>
      <c r="C27" s="15"/>
      <c r="D27" s="7"/>
      <c r="E27" s="80"/>
      <c r="F27" s="16"/>
      <c r="G27" s="7"/>
      <c r="H27" s="7"/>
      <c r="I27" s="7"/>
      <c r="J27" s="7"/>
      <c r="K27" s="45"/>
      <c r="L27" s="17"/>
      <c r="M27" s="7"/>
      <c r="N27" s="7"/>
      <c r="O27" s="7"/>
      <c r="P27" s="7"/>
      <c r="Q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ht="15" thickBot="1">
      <c r="A28" s="37"/>
      <c r="B28" s="38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20"/>
      <c r="Q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ht="24" customHeight="1" thickTop="1">
      <c r="A29" s="35"/>
      <c r="B29" s="12"/>
      <c r="C29" s="12"/>
      <c r="D29" s="192" t="s">
        <v>17</v>
      </c>
      <c r="E29" s="193"/>
      <c r="F29" s="193"/>
      <c r="G29" s="193"/>
      <c r="H29" s="193"/>
      <c r="I29" s="194"/>
      <c r="J29" s="196" t="s">
        <v>18</v>
      </c>
      <c r="K29" s="197"/>
      <c r="L29" s="197"/>
      <c r="M29" s="197"/>
      <c r="N29" s="50"/>
      <c r="P29" s="8"/>
      <c r="S29" s="8"/>
    </row>
    <row r="30" spans="1:41" ht="36.75" customHeight="1" thickBot="1">
      <c r="A30" s="35"/>
      <c r="B30" s="99" t="s">
        <v>2</v>
      </c>
      <c r="C30" s="99" t="s">
        <v>19</v>
      </c>
      <c r="D30" s="189" t="s">
        <v>20</v>
      </c>
      <c r="E30" s="190"/>
      <c r="F30" s="190"/>
      <c r="G30" s="191"/>
      <c r="H30" s="27" t="s">
        <v>45</v>
      </c>
      <c r="I30" s="27" t="s">
        <v>38</v>
      </c>
      <c r="J30" s="198" t="s">
        <v>34</v>
      </c>
      <c r="K30" s="199"/>
      <c r="L30" s="200" t="s">
        <v>36</v>
      </c>
      <c r="M30" s="201"/>
      <c r="N30" s="88"/>
      <c r="P30" s="56"/>
      <c r="Q30" s="56"/>
      <c r="R30" s="56"/>
    </row>
    <row r="31" spans="1:41" ht="15.75" customHeight="1" thickTop="1" thickBot="1">
      <c r="A31" s="35"/>
      <c r="B31" s="13"/>
      <c r="C31" s="13"/>
      <c r="D31" s="102" t="s">
        <v>21</v>
      </c>
      <c r="E31" s="103" t="s">
        <v>9</v>
      </c>
      <c r="F31" s="104" t="s">
        <v>22</v>
      </c>
      <c r="G31" s="103" t="s">
        <v>9</v>
      </c>
      <c r="H31" s="106" t="s">
        <v>23</v>
      </c>
      <c r="I31" s="105" t="s">
        <v>23</v>
      </c>
      <c r="J31" s="48" t="s">
        <v>35</v>
      </c>
      <c r="K31" s="47" t="s">
        <v>23</v>
      </c>
      <c r="L31" s="115" t="s">
        <v>35</v>
      </c>
      <c r="M31" s="115" t="s">
        <v>23</v>
      </c>
      <c r="N31" s="89"/>
      <c r="O31" s="56"/>
      <c r="P31" s="56"/>
      <c r="Q31" s="56"/>
      <c r="R31" s="138"/>
    </row>
    <row r="32" spans="1:41" ht="16.5" thickTop="1">
      <c r="A32" s="35"/>
      <c r="B32" s="185">
        <v>1</v>
      </c>
      <c r="C32" s="181" t="s">
        <v>26</v>
      </c>
      <c r="D32" s="153">
        <v>176918099.66438279</v>
      </c>
      <c r="E32" s="80">
        <f>D32/D44</f>
        <v>3.1286045123163166E-2</v>
      </c>
      <c r="F32" s="153">
        <v>21514755.145815801</v>
      </c>
      <c r="G32" s="172">
        <f>F32/F44</f>
        <v>1.3588392896687073E-3</v>
      </c>
      <c r="H32" s="173">
        <f>F32*4/3/((D14+S83)/2)</f>
        <v>3.6191022913034123E-4</v>
      </c>
      <c r="I32" s="173">
        <f>(F32*4/3)/((P14-F32+T83)/2)</f>
        <v>3.1108553304355141E-3</v>
      </c>
      <c r="J32" s="174">
        <v>407</v>
      </c>
      <c r="K32" s="175">
        <f>J32/J44</f>
        <v>6.1872909698996656E-2</v>
      </c>
      <c r="L32" s="176">
        <v>34</v>
      </c>
      <c r="M32" s="175">
        <f>L32/$L$44</f>
        <v>8.1927710843373497E-2</v>
      </c>
      <c r="N32" s="42"/>
      <c r="O32" s="55"/>
      <c r="P32" s="126"/>
      <c r="Q32" s="126"/>
      <c r="R32" s="49"/>
      <c r="S32" s="56"/>
      <c r="T32" s="56"/>
    </row>
    <row r="33" spans="1:20" s="119" customFormat="1" ht="15.75">
      <c r="A33" s="121"/>
      <c r="B33" s="186">
        <f>B32+1</f>
        <v>2</v>
      </c>
      <c r="C33" s="187" t="s">
        <v>30</v>
      </c>
      <c r="D33" s="177">
        <v>250990942.38705802</v>
      </c>
      <c r="E33" s="80">
        <f>D33/$D$44</f>
        <v>4.4385023148694913E-2</v>
      </c>
      <c r="F33" s="178">
        <v>922654128.7514044</v>
      </c>
      <c r="G33" s="109">
        <f>F33/$F$44</f>
        <v>5.8273434785814239E-2</v>
      </c>
      <c r="H33" s="173">
        <f t="shared" ref="H32:H33" si="8">F33*4/3/((D15+S84)/2)</f>
        <v>1.3493367329289799E-2</v>
      </c>
      <c r="I33" s="173">
        <f t="shared" ref="I33:I44" si="9">(F33*4/3)/((P15-F33+T84)/2)</f>
        <v>0.12238128526709388</v>
      </c>
      <c r="J33" s="174">
        <v>359</v>
      </c>
      <c r="K33" s="175">
        <f>J33/$J$44</f>
        <v>5.4575858923685008E-2</v>
      </c>
      <c r="L33" s="176">
        <v>21</v>
      </c>
      <c r="M33" s="175">
        <f>L33/$L$44</f>
        <v>5.0602409638554217E-2</v>
      </c>
      <c r="N33" s="126"/>
      <c r="O33" s="127"/>
      <c r="P33" s="126"/>
      <c r="Q33" s="126"/>
      <c r="R33" s="49"/>
      <c r="S33" s="124"/>
      <c r="T33" s="125"/>
    </row>
    <row r="34" spans="1:20" ht="15.75">
      <c r="A34" s="35"/>
      <c r="B34" s="185">
        <f t="shared" ref="B34:B43" si="10">B33+1</f>
        <v>3</v>
      </c>
      <c r="C34" s="181" t="s">
        <v>10</v>
      </c>
      <c r="D34" s="153">
        <v>2265280999.4928284</v>
      </c>
      <c r="E34" s="80">
        <f t="shared" ref="E34:E36" si="11">D34/$D$44</f>
        <v>0.40059035057024578</v>
      </c>
      <c r="F34" s="153">
        <v>6258607523.9200172</v>
      </c>
      <c r="G34" s="109">
        <f>F34/$F$44</f>
        <v>0.39528415473381073</v>
      </c>
      <c r="H34" s="173">
        <f>F34*4/3/((D16+S85)/2)</f>
        <v>1.9071294288047696E-2</v>
      </c>
      <c r="I34" s="173">
        <f t="shared" si="9"/>
        <v>0.17605794070305242</v>
      </c>
      <c r="J34" s="174">
        <v>924</v>
      </c>
      <c r="K34" s="175">
        <f t="shared" ref="K34:K43" si="12">J34/$J$44</f>
        <v>0.14046822742474915</v>
      </c>
      <c r="L34" s="176">
        <v>63</v>
      </c>
      <c r="M34" s="175">
        <f t="shared" ref="M34:M43" si="13">L34/$L$44</f>
        <v>0.15180722891566265</v>
      </c>
      <c r="N34" s="42"/>
      <c r="O34" s="55"/>
      <c r="P34" s="126"/>
      <c r="Q34" s="126"/>
      <c r="R34" s="49"/>
      <c r="S34" s="56"/>
      <c r="T34" s="112"/>
    </row>
    <row r="35" spans="1:20" s="119" customFormat="1" ht="15.75">
      <c r="A35" s="121"/>
      <c r="B35" s="186">
        <f t="shared" si="10"/>
        <v>4</v>
      </c>
      <c r="C35" s="187" t="s">
        <v>11</v>
      </c>
      <c r="D35" s="177">
        <v>416353423.92658234</v>
      </c>
      <c r="E35" s="80">
        <f t="shared" si="11"/>
        <v>7.362758266599756E-2</v>
      </c>
      <c r="F35" s="178">
        <v>964707203.14329648</v>
      </c>
      <c r="G35" s="109">
        <f>F35/$F$44</f>
        <v>6.0929443155315816E-2</v>
      </c>
      <c r="H35" s="173">
        <f t="shared" ref="H35:H44" si="14">F35*4/3/((D17+S86)/2)</f>
        <v>4.9677774474636872E-3</v>
      </c>
      <c r="I35" s="173">
        <f t="shared" si="9"/>
        <v>6.8326660123600572E-2</v>
      </c>
      <c r="J35" s="174">
        <v>997</v>
      </c>
      <c r="K35" s="175">
        <f t="shared" si="12"/>
        <v>0.15156582547886896</v>
      </c>
      <c r="L35" s="176">
        <v>57</v>
      </c>
      <c r="M35" s="175">
        <f t="shared" si="13"/>
        <v>0.13734939759036144</v>
      </c>
      <c r="N35" s="126"/>
      <c r="O35" s="152"/>
      <c r="P35" s="126"/>
      <c r="Q35" s="126"/>
      <c r="R35" s="49"/>
      <c r="S35" s="124"/>
      <c r="T35" s="125"/>
    </row>
    <row r="36" spans="1:20" ht="15.75">
      <c r="A36" s="35"/>
      <c r="B36" s="185">
        <f t="shared" si="10"/>
        <v>5</v>
      </c>
      <c r="C36" s="181" t="s">
        <v>46</v>
      </c>
      <c r="D36" s="153">
        <v>136179401.83214653</v>
      </c>
      <c r="E36" s="80">
        <f t="shared" si="11"/>
        <v>2.4081848712190487E-2</v>
      </c>
      <c r="F36" s="153">
        <v>439007897.24233913</v>
      </c>
      <c r="G36" s="109">
        <f t="shared" ref="G36:G43" si="15">F36/$F$44</f>
        <v>2.7727072662676738E-2</v>
      </c>
      <c r="H36" s="173">
        <f t="shared" si="14"/>
        <v>1.5341276557294276E-2</v>
      </c>
      <c r="I36" s="173">
        <f t="shared" si="9"/>
        <v>0.15888137778852859</v>
      </c>
      <c r="J36" s="174">
        <v>358</v>
      </c>
      <c r="K36" s="175">
        <f t="shared" si="12"/>
        <v>5.4423837032532688E-2</v>
      </c>
      <c r="L36" s="176">
        <v>14</v>
      </c>
      <c r="M36" s="175">
        <f t="shared" si="13"/>
        <v>3.3734939759036145E-2</v>
      </c>
      <c r="N36" s="42"/>
      <c r="O36" s="55"/>
      <c r="P36" s="126"/>
      <c r="Q36" s="126"/>
      <c r="R36" s="49"/>
      <c r="S36" s="56"/>
      <c r="T36" s="111"/>
    </row>
    <row r="37" spans="1:20" s="119" customFormat="1" ht="15.75">
      <c r="A37" s="121"/>
      <c r="B37" s="186">
        <v>6</v>
      </c>
      <c r="C37" s="187" t="s">
        <v>37</v>
      </c>
      <c r="D37" s="153">
        <v>241882406.56300032</v>
      </c>
      <c r="E37" s="80">
        <f>D37/$D$44</f>
        <v>4.2774277479721463E-2</v>
      </c>
      <c r="F37" s="153">
        <v>948129577.47000015</v>
      </c>
      <c r="G37" s="109">
        <f t="shared" si="15"/>
        <v>5.9882425471794717E-2</v>
      </c>
      <c r="H37" s="173">
        <f t="shared" si="14"/>
        <v>6.4380659899690119E-3</v>
      </c>
      <c r="I37" s="173">
        <f t="shared" si="9"/>
        <v>5.5053663024111084E-2</v>
      </c>
      <c r="J37" s="174">
        <v>666</v>
      </c>
      <c r="K37" s="175">
        <f t="shared" si="12"/>
        <v>0.10124657950744907</v>
      </c>
      <c r="L37" s="176">
        <v>35</v>
      </c>
      <c r="M37" s="175">
        <f t="shared" si="13"/>
        <v>8.4337349397590355E-2</v>
      </c>
      <c r="N37" s="122"/>
      <c r="O37" s="123"/>
      <c r="P37" s="126"/>
      <c r="Q37" s="126"/>
      <c r="R37" s="49"/>
      <c r="S37" s="124"/>
      <c r="T37" s="125"/>
    </row>
    <row r="38" spans="1:20" ht="15.75">
      <c r="A38" s="35"/>
      <c r="B38" s="185">
        <f t="shared" si="10"/>
        <v>7</v>
      </c>
      <c r="C38" s="181" t="s">
        <v>12</v>
      </c>
      <c r="D38" s="153">
        <v>46551771.339999579</v>
      </c>
      <c r="E38" s="80">
        <f t="shared" ref="E38:E43" si="16">D38/$D$44</f>
        <v>8.2321753481936575E-3</v>
      </c>
      <c r="F38" s="153">
        <v>88924142.479703993</v>
      </c>
      <c r="G38" s="109">
        <f t="shared" si="15"/>
        <v>5.6163139102710013E-3</v>
      </c>
      <c r="H38" s="173">
        <f t="shared" si="14"/>
        <v>3.2183214892442507E-3</v>
      </c>
      <c r="I38" s="173">
        <f t="shared" si="9"/>
        <v>3.7198312643041707E-2</v>
      </c>
      <c r="J38" s="174">
        <v>126</v>
      </c>
      <c r="K38" s="175">
        <f t="shared" si="12"/>
        <v>1.9154758285193068E-2</v>
      </c>
      <c r="L38" s="176">
        <v>5</v>
      </c>
      <c r="M38" s="175">
        <f t="shared" si="13"/>
        <v>1.2048192771084338E-2</v>
      </c>
      <c r="N38" s="90"/>
      <c r="O38" s="136"/>
      <c r="P38" s="126"/>
      <c r="Q38" s="126"/>
      <c r="R38" s="49"/>
      <c r="S38" s="56"/>
      <c r="T38" s="111"/>
    </row>
    <row r="39" spans="1:20" ht="15.75">
      <c r="A39" s="35"/>
      <c r="B39" s="185">
        <f t="shared" si="10"/>
        <v>8</v>
      </c>
      <c r="C39" s="181" t="s">
        <v>29</v>
      </c>
      <c r="D39" s="153">
        <v>1110400334</v>
      </c>
      <c r="E39" s="80">
        <f t="shared" si="16"/>
        <v>0.19636224343468531</v>
      </c>
      <c r="F39" s="153">
        <v>3223762164</v>
      </c>
      <c r="G39" s="109">
        <f t="shared" si="15"/>
        <v>0.20360792671361405</v>
      </c>
      <c r="H39" s="173">
        <f t="shared" si="14"/>
        <v>1.7544371749018583E-2</v>
      </c>
      <c r="I39" s="173">
        <f t="shared" si="9"/>
        <v>0.15586112975749894</v>
      </c>
      <c r="J39" s="174">
        <v>1265</v>
      </c>
      <c r="K39" s="175">
        <f t="shared" si="12"/>
        <v>0.19230769230769232</v>
      </c>
      <c r="L39" s="176">
        <v>74</v>
      </c>
      <c r="M39" s="175">
        <f t="shared" si="13"/>
        <v>0.1783132530120482</v>
      </c>
      <c r="N39" s="42"/>
      <c r="O39" s="39"/>
      <c r="P39" s="126"/>
      <c r="Q39" s="126"/>
      <c r="R39" s="49"/>
      <c r="T39" s="40"/>
    </row>
    <row r="40" spans="1:20" ht="15.75">
      <c r="A40" s="35"/>
      <c r="B40" s="185">
        <f t="shared" si="10"/>
        <v>9</v>
      </c>
      <c r="C40" s="181" t="s">
        <v>33</v>
      </c>
      <c r="D40" s="153">
        <v>527728809.61957252</v>
      </c>
      <c r="E40" s="80">
        <f t="shared" si="16"/>
        <v>9.3323110421556485E-2</v>
      </c>
      <c r="F40" s="153">
        <v>1403150703.6196401</v>
      </c>
      <c r="G40" s="109">
        <f t="shared" si="15"/>
        <v>8.8620869374637798E-2</v>
      </c>
      <c r="H40" s="173">
        <f t="shared" si="14"/>
        <v>1.8388421074772975E-2</v>
      </c>
      <c r="I40" s="173">
        <f t="shared" si="9"/>
        <v>0.1961822251764502</v>
      </c>
      <c r="J40" s="174">
        <v>467</v>
      </c>
      <c r="K40" s="175">
        <f t="shared" si="12"/>
        <v>7.0994223168136208E-2</v>
      </c>
      <c r="L40" s="176">
        <v>39</v>
      </c>
      <c r="M40" s="175">
        <f t="shared" si="13"/>
        <v>9.3975903614457831E-2</v>
      </c>
      <c r="N40" s="42"/>
      <c r="O40" s="123"/>
      <c r="P40" s="126"/>
      <c r="Q40" s="126"/>
      <c r="R40" s="49"/>
      <c r="T40" s="40"/>
    </row>
    <row r="41" spans="1:20" ht="15.75">
      <c r="A41" s="35"/>
      <c r="B41" s="185">
        <f t="shared" si="10"/>
        <v>10</v>
      </c>
      <c r="C41" s="181" t="s">
        <v>13</v>
      </c>
      <c r="D41" s="153">
        <v>234500765.44040889</v>
      </c>
      <c r="E41" s="80">
        <f t="shared" si="16"/>
        <v>4.1468914389780447E-2</v>
      </c>
      <c r="F41" s="153">
        <v>693163426.75169098</v>
      </c>
      <c r="G41" s="109">
        <f t="shared" si="15"/>
        <v>4.3779150264453531E-2</v>
      </c>
      <c r="H41" s="173">
        <f t="shared" si="14"/>
        <v>1.0298913775620901E-2</v>
      </c>
      <c r="I41" s="173">
        <f t="shared" si="9"/>
        <v>9.1541654528878094E-2</v>
      </c>
      <c r="J41" s="174">
        <v>503</v>
      </c>
      <c r="K41" s="175">
        <f t="shared" si="12"/>
        <v>7.6467011249619951E-2</v>
      </c>
      <c r="L41" s="176">
        <v>35</v>
      </c>
      <c r="M41" s="175">
        <f t="shared" si="13"/>
        <v>8.4337349397590355E-2</v>
      </c>
      <c r="N41" s="42"/>
      <c r="O41" s="39"/>
      <c r="P41" s="49"/>
      <c r="Q41" s="56"/>
      <c r="R41" s="49"/>
      <c r="T41" s="40"/>
    </row>
    <row r="42" spans="1:20" s="119" customFormat="1" ht="15.75">
      <c r="A42" s="139"/>
      <c r="B42" s="186">
        <f t="shared" si="10"/>
        <v>11</v>
      </c>
      <c r="C42" s="187" t="s">
        <v>14</v>
      </c>
      <c r="D42" s="153">
        <v>155731703.07473266</v>
      </c>
      <c r="E42" s="80">
        <f t="shared" si="16"/>
        <v>2.7539460907311637E-2</v>
      </c>
      <c r="F42" s="153">
        <v>782256272.9695797</v>
      </c>
      <c r="G42" s="109">
        <f t="shared" si="15"/>
        <v>4.9406119246846236E-2</v>
      </c>
      <c r="H42" s="173">
        <f t="shared" si="14"/>
        <v>1.3762753144645055E-2</v>
      </c>
      <c r="I42" s="173">
        <f t="shared" si="9"/>
        <v>0.18073295822047994</v>
      </c>
      <c r="J42" s="170">
        <v>422</v>
      </c>
      <c r="K42" s="175">
        <f t="shared" si="12"/>
        <v>6.4153238066281551E-2</v>
      </c>
      <c r="L42" s="171">
        <v>32</v>
      </c>
      <c r="M42" s="175">
        <f t="shared" si="13"/>
        <v>7.7108433734939766E-2</v>
      </c>
      <c r="N42" s="126"/>
      <c r="O42" s="131"/>
      <c r="P42" s="152"/>
      <c r="Q42" s="124"/>
      <c r="R42" s="127"/>
      <c r="T42" s="132"/>
    </row>
    <row r="43" spans="1:20" s="119" customFormat="1" ht="15.75">
      <c r="A43" s="129"/>
      <c r="B43" s="186">
        <f t="shared" si="10"/>
        <v>12</v>
      </c>
      <c r="C43" s="188" t="s">
        <v>47</v>
      </c>
      <c r="D43" s="153">
        <v>92337971.802177802</v>
      </c>
      <c r="E43" s="80">
        <f t="shared" si="16"/>
        <v>1.6328967798459205E-2</v>
      </c>
      <c r="F43" s="153">
        <v>87308151.802177802</v>
      </c>
      <c r="G43" s="109">
        <f t="shared" si="15"/>
        <v>5.5142503910964409E-3</v>
      </c>
      <c r="H43" s="212">
        <f t="shared" si="14"/>
        <v>1.1202969138823647E-2</v>
      </c>
      <c r="I43" s="180">
        <f t="shared" si="9"/>
        <v>9.4415237747261085E-2</v>
      </c>
      <c r="J43" s="174">
        <v>84</v>
      </c>
      <c r="K43" s="175">
        <v>1.2822469851931003E-2</v>
      </c>
      <c r="L43" s="176">
        <v>6</v>
      </c>
      <c r="M43" s="175">
        <v>1.4492753623188406E-2</v>
      </c>
      <c r="N43" s="122"/>
      <c r="O43" s="131"/>
      <c r="P43" s="49"/>
      <c r="Q43" s="124"/>
      <c r="R43" s="49"/>
      <c r="T43" s="132"/>
    </row>
    <row r="44" spans="1:20" ht="18" customHeight="1" thickBot="1">
      <c r="A44" s="36"/>
      <c r="B44" s="1" t="s">
        <v>16</v>
      </c>
      <c r="C44" s="9"/>
      <c r="D44" s="81">
        <f>SUM(D32:D43)</f>
        <v>5654856629.142889</v>
      </c>
      <c r="E44" s="83">
        <f>SUM(E32:E43)</f>
        <v>1</v>
      </c>
      <c r="F44" s="81">
        <f>SUM(F32:F43)</f>
        <v>15833185947.295666</v>
      </c>
      <c r="G44" s="82">
        <v>1</v>
      </c>
      <c r="H44" s="179">
        <f t="shared" si="14"/>
        <v>1.2691075982965224E-2</v>
      </c>
      <c r="I44" s="179">
        <f>(F44*4/3)/((P26-F44+T95)/2)</f>
        <v>0.12451456721056907</v>
      </c>
      <c r="J44" s="84">
        <f>SUM(J32:J43)</f>
        <v>6578</v>
      </c>
      <c r="K44" s="85">
        <f>SUM(K32:K43)</f>
        <v>1.0000526309951356</v>
      </c>
      <c r="L44" s="86">
        <f>SUM(L32:L43)</f>
        <v>415</v>
      </c>
      <c r="M44" s="87">
        <f>SUM(M32:M43)</f>
        <v>1.0000349222978873</v>
      </c>
      <c r="P44" s="137"/>
      <c r="Q44" s="56"/>
      <c r="R44" s="137"/>
      <c r="T44" s="40"/>
    </row>
    <row r="45" spans="1:20" ht="15" thickTop="1">
      <c r="A45" s="8"/>
      <c r="D45" s="7"/>
      <c r="F45" s="7"/>
      <c r="G45" s="7"/>
      <c r="H45" s="107"/>
      <c r="I45" s="107"/>
      <c r="J45" s="7"/>
      <c r="K45" s="17"/>
      <c r="L45" s="51"/>
      <c r="P45" s="133"/>
      <c r="R45" s="56"/>
      <c r="T45" s="41"/>
    </row>
    <row r="46" spans="1:20">
      <c r="B46" s="25" t="s">
        <v>24</v>
      </c>
      <c r="C46" s="26" t="s">
        <v>25</v>
      </c>
      <c r="D46" s="6"/>
      <c r="E46" s="7"/>
      <c r="F46" s="7"/>
      <c r="G46" s="7"/>
      <c r="H46" s="7"/>
      <c r="I46" s="7"/>
      <c r="J46" s="7"/>
      <c r="K46" s="7"/>
      <c r="P46" s="133"/>
      <c r="R46" s="56"/>
    </row>
    <row r="47" spans="1:20">
      <c r="A47" s="18"/>
      <c r="B47" s="2"/>
      <c r="D47" s="7"/>
      <c r="E47" s="7"/>
      <c r="F47" s="7"/>
      <c r="G47" s="7"/>
      <c r="H47" s="10"/>
      <c r="I47" s="7"/>
      <c r="J47" s="7"/>
      <c r="K47" s="7"/>
      <c r="P47" s="134"/>
      <c r="R47" s="56"/>
    </row>
    <row r="48" spans="1:20">
      <c r="B48" s="68" t="s">
        <v>43</v>
      </c>
      <c r="C48" s="6" t="s">
        <v>44</v>
      </c>
      <c r="D48" s="7"/>
      <c r="E48" s="7"/>
      <c r="F48" s="19"/>
      <c r="G48" s="7"/>
      <c r="H48" s="7"/>
      <c r="I48" s="7"/>
      <c r="J48" s="7"/>
      <c r="K48" s="7"/>
      <c r="P48" s="134"/>
    </row>
    <row r="49" spans="1:18">
      <c r="A49" s="2"/>
      <c r="B49" s="7" t="s">
        <v>41</v>
      </c>
      <c r="C49" s="6" t="s">
        <v>42</v>
      </c>
      <c r="D49" s="7"/>
      <c r="E49" s="20"/>
      <c r="F49" s="5"/>
      <c r="G49" s="7"/>
      <c r="H49" s="7"/>
      <c r="I49" s="7"/>
      <c r="J49" s="7"/>
      <c r="K49" s="20"/>
    </row>
    <row r="50" spans="1:18">
      <c r="A50" s="2"/>
      <c r="B50" s="67" t="s">
        <v>48</v>
      </c>
      <c r="C50" s="6" t="s">
        <v>49</v>
      </c>
      <c r="D50" s="7"/>
      <c r="E50" s="7"/>
      <c r="F50" s="20"/>
      <c r="G50" s="7"/>
      <c r="H50" s="7"/>
      <c r="I50" s="7"/>
      <c r="J50" s="7"/>
      <c r="K50" s="7"/>
      <c r="P50" s="114"/>
    </row>
    <row r="51" spans="1:18">
      <c r="D51" s="6"/>
      <c r="E51" s="7"/>
      <c r="F51" s="21"/>
      <c r="H51" s="7"/>
      <c r="I51" s="7"/>
      <c r="J51" s="7"/>
      <c r="K51" s="7"/>
      <c r="P51" s="114"/>
      <c r="R51" s="56"/>
    </row>
    <row r="52" spans="1:18">
      <c r="D52" s="4"/>
      <c r="E52" s="7"/>
      <c r="F52" s="7"/>
      <c r="G52" s="7"/>
      <c r="H52" s="7"/>
      <c r="I52" s="79"/>
      <c r="J52" s="7"/>
      <c r="K52" s="7"/>
      <c r="M52" s="8"/>
      <c r="P52" s="114"/>
    </row>
    <row r="53" spans="1:18">
      <c r="D53" s="10"/>
      <c r="E53" s="10"/>
      <c r="F53" s="10"/>
      <c r="G53" s="7"/>
      <c r="H53" s="7"/>
      <c r="I53" s="7"/>
      <c r="J53" s="7"/>
      <c r="K53" s="7"/>
      <c r="L53" s="58"/>
      <c r="M53" s="30"/>
      <c r="P53" s="114"/>
    </row>
    <row r="54" spans="1:18">
      <c r="D54" s="10"/>
      <c r="E54" s="10"/>
      <c r="F54" s="7"/>
      <c r="G54" s="7"/>
      <c r="H54" s="7"/>
      <c r="I54" s="7"/>
      <c r="J54" s="7"/>
      <c r="K54" s="7"/>
      <c r="L54" s="49"/>
      <c r="M54" s="28"/>
      <c r="P54" s="114"/>
    </row>
    <row r="55" spans="1:18">
      <c r="D55" s="10"/>
      <c r="E55" s="10"/>
      <c r="F55" s="21"/>
      <c r="G55" s="7"/>
      <c r="H55" s="7"/>
      <c r="I55" s="7"/>
      <c r="J55" s="7"/>
      <c r="K55" s="7"/>
      <c r="L55" s="53"/>
      <c r="P55" s="114"/>
    </row>
    <row r="56" spans="1:18">
      <c r="D56" s="10"/>
      <c r="E56" s="10"/>
      <c r="F56" s="22"/>
      <c r="G56" s="7"/>
      <c r="H56" s="7"/>
      <c r="I56" s="7"/>
      <c r="J56" s="7"/>
      <c r="K56" s="7"/>
      <c r="L56" s="53"/>
      <c r="P56" s="114"/>
    </row>
    <row r="57" spans="1:18">
      <c r="B57" s="63"/>
      <c r="C57" s="63"/>
      <c r="D57" s="64"/>
      <c r="E57" s="64"/>
      <c r="F57" s="65"/>
      <c r="G57" s="65"/>
      <c r="H57" s="66"/>
      <c r="I57" s="66"/>
      <c r="J57" s="66"/>
      <c r="K57" s="63"/>
      <c r="L57" s="63"/>
      <c r="M57" s="64"/>
      <c r="P57" s="114"/>
    </row>
    <row r="58" spans="1:18">
      <c r="D58" s="10"/>
      <c r="E58" s="10"/>
      <c r="H58" s="7"/>
      <c r="I58" s="7"/>
      <c r="J58" s="7"/>
      <c r="K58" s="7"/>
      <c r="L58" s="52"/>
      <c r="M58" s="8"/>
      <c r="P58" s="114"/>
    </row>
    <row r="59" spans="1:18">
      <c r="D59" s="10"/>
      <c r="E59" s="10"/>
      <c r="H59" s="7"/>
      <c r="I59" s="7"/>
      <c r="J59" s="7"/>
      <c r="K59" s="7"/>
      <c r="M59" s="30"/>
      <c r="P59" s="114"/>
    </row>
    <row r="60" spans="1:18">
      <c r="K60" s="7"/>
    </row>
    <row r="61" spans="1:18">
      <c r="D61" s="10"/>
      <c r="E61" s="10"/>
      <c r="H61" s="7"/>
      <c r="I61" s="7"/>
      <c r="J61" s="7"/>
      <c r="K61" s="7"/>
    </row>
    <row r="62" spans="1:18">
      <c r="J62" s="7"/>
      <c r="K62" s="7"/>
    </row>
    <row r="63" spans="1:18">
      <c r="J63" s="7"/>
      <c r="K63" s="7"/>
      <c r="L63" s="30"/>
    </row>
    <row r="64" spans="1:18">
      <c r="J64" s="7"/>
      <c r="K64" s="7"/>
      <c r="L64" s="8"/>
    </row>
    <row r="65" spans="3:14">
      <c r="J65" s="7"/>
      <c r="K65" s="7"/>
      <c r="L65" s="30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J72" s="7"/>
      <c r="K72" s="7"/>
    </row>
    <row r="73" spans="3:14">
      <c r="J73" s="7"/>
      <c r="K73" s="7"/>
      <c r="N73" s="5"/>
    </row>
    <row r="74" spans="3:14">
      <c r="C74" s="56"/>
      <c r="D74" s="60"/>
      <c r="E74" s="10"/>
      <c r="F74" s="60"/>
      <c r="H74" s="3"/>
      <c r="I74" s="62"/>
      <c r="J74" s="94"/>
      <c r="K74" s="7"/>
      <c r="N74" s="5"/>
    </row>
    <row r="75" spans="3:14" s="71" customFormat="1" ht="15">
      <c r="C75" s="91"/>
      <c r="D75" s="54"/>
      <c r="E75" s="92"/>
      <c r="F75" s="54"/>
      <c r="G75" s="93"/>
      <c r="H75" s="96"/>
      <c r="I75" s="57"/>
      <c r="J75" s="91"/>
      <c r="K75" s="7"/>
      <c r="L75" s="54"/>
      <c r="N75" s="72"/>
    </row>
    <row r="76" spans="3:14" s="71" customFormat="1" ht="15">
      <c r="C76" s="91"/>
      <c r="D76" s="54"/>
      <c r="E76" s="92"/>
      <c r="F76" s="54"/>
      <c r="G76" s="93"/>
      <c r="H76" s="96"/>
      <c r="I76" s="57"/>
      <c r="J76" s="91"/>
      <c r="K76" s="7"/>
      <c r="L76" s="54"/>
      <c r="N76" s="72"/>
    </row>
    <row r="77" spans="3:14" s="71" customFormat="1" ht="15">
      <c r="C77" s="69"/>
      <c r="D77" s="44"/>
      <c r="E77" s="92"/>
      <c r="F77" s="54"/>
      <c r="G77" s="70"/>
      <c r="H77" s="96"/>
      <c r="I77" s="57"/>
      <c r="J77" s="91"/>
      <c r="K77" s="7"/>
      <c r="L77" s="54"/>
      <c r="N77" s="72"/>
    </row>
    <row r="78" spans="3:14" s="71" customFormat="1" ht="15">
      <c r="C78" s="69"/>
      <c r="D78" s="43"/>
      <c r="E78" s="92"/>
      <c r="F78" s="54"/>
      <c r="G78" s="70"/>
      <c r="H78" s="96"/>
      <c r="I78" s="57"/>
      <c r="J78" s="91"/>
      <c r="K78" s="7"/>
      <c r="L78" s="54"/>
      <c r="N78" s="72"/>
    </row>
    <row r="79" spans="3:14" s="71" customFormat="1" ht="15">
      <c r="C79" s="69"/>
      <c r="D79" s="43"/>
      <c r="E79" s="92"/>
      <c r="F79" s="54"/>
      <c r="G79" s="70"/>
      <c r="H79" s="96"/>
      <c r="I79" s="57"/>
      <c r="J79" s="91"/>
      <c r="K79" s="7"/>
      <c r="L79" s="54"/>
      <c r="N79" s="72"/>
    </row>
    <row r="80" spans="3:14" s="71" customFormat="1" ht="15">
      <c r="C80" s="69"/>
      <c r="D80" s="72"/>
      <c r="E80" s="92"/>
      <c r="F80" s="54"/>
      <c r="G80" s="70"/>
      <c r="H80" s="96"/>
      <c r="I80" s="57"/>
      <c r="J80" s="91"/>
      <c r="K80" s="7"/>
      <c r="L80" s="54"/>
      <c r="N80" s="72"/>
    </row>
    <row r="81" spans="3:20" s="71" customFormat="1" ht="15">
      <c r="C81" s="69"/>
      <c r="D81" s="43"/>
      <c r="E81" s="92"/>
      <c r="F81" s="54"/>
      <c r="G81" s="70"/>
      <c r="H81" s="96"/>
      <c r="I81" s="57"/>
      <c r="J81" s="91"/>
      <c r="K81" s="7"/>
      <c r="L81" s="54"/>
      <c r="N81" s="72"/>
      <c r="S81" s="146" t="s">
        <v>3</v>
      </c>
      <c r="T81" s="145" t="s">
        <v>7</v>
      </c>
    </row>
    <row r="82" spans="3:20" s="71" customFormat="1" ht="15">
      <c r="C82" s="69"/>
      <c r="D82" s="43"/>
      <c r="E82" s="92"/>
      <c r="F82" s="54"/>
      <c r="G82" s="70"/>
      <c r="H82" s="96"/>
      <c r="I82" s="57"/>
      <c r="J82" s="91"/>
      <c r="K82" s="7"/>
      <c r="L82" s="54"/>
      <c r="N82" s="72"/>
      <c r="S82" s="147" t="s">
        <v>8</v>
      </c>
      <c r="T82" s="145" t="s">
        <v>8</v>
      </c>
    </row>
    <row r="83" spans="3:20" s="71" customFormat="1" ht="15">
      <c r="C83" s="69"/>
      <c r="D83" s="59"/>
      <c r="E83" s="92"/>
      <c r="F83" s="44"/>
      <c r="G83" s="70"/>
      <c r="H83" s="96"/>
      <c r="I83" s="57"/>
      <c r="J83" s="91"/>
      <c r="K83" s="7"/>
      <c r="L83" s="54"/>
      <c r="N83" s="72"/>
      <c r="R83" s="117" t="s">
        <v>26</v>
      </c>
      <c r="S83" s="142">
        <f>77033448*1000</f>
        <v>77033448000</v>
      </c>
      <c r="T83" s="74">
        <f>9173698946.80392</f>
        <v>9173698946.8039207</v>
      </c>
    </row>
    <row r="84" spans="3:20" s="71" customFormat="1" ht="15">
      <c r="C84" s="69"/>
      <c r="D84" s="95"/>
      <c r="E84" s="92"/>
      <c r="F84" s="44"/>
      <c r="G84" s="70"/>
      <c r="H84" s="96"/>
      <c r="I84" s="57"/>
      <c r="J84" s="91"/>
      <c r="K84" s="7"/>
      <c r="L84" s="54"/>
      <c r="N84" s="72"/>
      <c r="R84" s="117" t="s">
        <v>30</v>
      </c>
      <c r="S84" s="143">
        <f>87064729*1000</f>
        <v>87064729000</v>
      </c>
      <c r="T84" s="144">
        <f>10312414*1000</f>
        <v>10312414000</v>
      </c>
    </row>
    <row r="85" spans="3:20" s="71" customFormat="1" ht="15">
      <c r="C85" s="69"/>
      <c r="D85" s="44"/>
      <c r="E85" s="92"/>
      <c r="F85" s="44"/>
      <c r="G85" s="70"/>
      <c r="H85" s="96"/>
      <c r="I85" s="57"/>
      <c r="J85" s="91"/>
      <c r="K85" s="7"/>
      <c r="L85" s="54"/>
      <c r="N85" s="72"/>
      <c r="R85" s="135" t="s">
        <v>10</v>
      </c>
      <c r="S85" s="143">
        <f>421900552.41644*1000</f>
        <v>421900552416.44</v>
      </c>
      <c r="T85" s="74">
        <f>49584036.19832*1000</f>
        <v>49584036198.32</v>
      </c>
    </row>
    <row r="86" spans="3:20" s="71" customFormat="1" ht="15">
      <c r="C86" s="69"/>
      <c r="D86" s="44"/>
      <c r="E86" s="94"/>
      <c r="F86" s="44"/>
      <c r="G86" s="70"/>
      <c r="H86" s="96"/>
      <c r="I86" s="57"/>
      <c r="J86" s="91"/>
      <c r="K86" s="7"/>
      <c r="L86" s="54"/>
      <c r="N86" s="72"/>
      <c r="R86" s="135" t="s">
        <v>11</v>
      </c>
      <c r="S86" s="143">
        <f>246777345.501568*1000</f>
        <v>246777345501.56799</v>
      </c>
      <c r="T86" s="74">
        <f>18570040.7899132*1000</f>
        <v>18570040789.9132</v>
      </c>
    </row>
    <row r="87" spans="3:20" s="71" customFormat="1" ht="15">
      <c r="C87" s="73"/>
      <c r="D87" s="44"/>
      <c r="E87" s="94"/>
      <c r="F87" s="44"/>
      <c r="G87" s="70"/>
      <c r="H87" s="96"/>
      <c r="I87" s="57"/>
      <c r="J87" s="91"/>
      <c r="K87" s="7"/>
      <c r="L87" s="54"/>
      <c r="N87" s="72"/>
      <c r="R87" s="135" t="s">
        <v>28</v>
      </c>
      <c r="S87" s="143">
        <v>34243838023.635399</v>
      </c>
      <c r="T87" s="74">
        <v>3646590715.4942389</v>
      </c>
    </row>
    <row r="88" spans="3:20">
      <c r="D88" s="7"/>
      <c r="E88" s="94"/>
      <c r="H88" s="56"/>
      <c r="I88" s="94"/>
      <c r="J88" s="94"/>
      <c r="K88" s="7"/>
      <c r="N88" s="5"/>
      <c r="R88" s="135" t="s">
        <v>37</v>
      </c>
      <c r="S88" s="143">
        <f>188630803.300024*1000</f>
        <v>188630803300.02402</v>
      </c>
      <c r="T88" s="74">
        <v>23051768857.436821</v>
      </c>
    </row>
    <row r="89" spans="3:20">
      <c r="D89" s="7"/>
      <c r="E89" s="94"/>
      <c r="I89" s="94"/>
      <c r="J89" s="94"/>
      <c r="K89" s="7"/>
      <c r="L89" s="18"/>
      <c r="N89" s="29"/>
      <c r="R89" s="135" t="s">
        <v>12</v>
      </c>
      <c r="S89" s="143">
        <f>35446845.3254394*1000</f>
        <v>35446845325.4394</v>
      </c>
      <c r="T89" s="74">
        <f>3187389.8277874*1000</f>
        <v>3187389827.7874002</v>
      </c>
    </row>
    <row r="90" spans="3:20">
      <c r="D90" s="7"/>
      <c r="E90" s="94"/>
      <c r="F90" s="7"/>
      <c r="G90" s="7"/>
      <c r="H90" s="7"/>
      <c r="I90" s="94"/>
      <c r="J90" s="94"/>
      <c r="K90" s="7"/>
      <c r="L90" s="8"/>
      <c r="R90" s="135" t="s">
        <v>29</v>
      </c>
      <c r="S90" s="143">
        <v>237129900914.54108</v>
      </c>
      <c r="T90" s="74">
        <v>29422146284.380775</v>
      </c>
    </row>
    <row r="91" spans="3:20" ht="15">
      <c r="D91" s="60"/>
      <c r="E91" s="92"/>
      <c r="F91" s="60"/>
      <c r="H91" s="3"/>
      <c r="I91" s="97"/>
      <c r="J91" s="94"/>
      <c r="K91" s="7"/>
      <c r="R91" s="117" t="s">
        <v>33</v>
      </c>
      <c r="S91" s="143">
        <f>96480783*1000</f>
        <v>96480783000</v>
      </c>
      <c r="T91" s="74">
        <f>9456255*1000</f>
        <v>9456255000</v>
      </c>
    </row>
    <row r="92" spans="3:20" ht="15">
      <c r="C92" s="69"/>
      <c r="D92" s="43"/>
      <c r="E92" s="92"/>
      <c r="F92" s="54"/>
      <c r="G92" s="70"/>
      <c r="H92" s="61"/>
      <c r="I92" s="57"/>
      <c r="J92" s="91"/>
      <c r="K92" s="7"/>
      <c r="L92" s="54"/>
      <c r="R92" s="117" t="s">
        <v>13</v>
      </c>
      <c r="S92" s="143">
        <f>84390893.5204148*1000</f>
        <v>84390893520.414795</v>
      </c>
      <c r="T92" s="74">
        <f>9984781.78679091*1000</f>
        <v>9984781786.7909088</v>
      </c>
    </row>
    <row r="93" spans="3:20" ht="15">
      <c r="C93" s="69"/>
      <c r="D93" s="43"/>
      <c r="E93" s="92"/>
      <c r="F93" s="54"/>
      <c r="G93" s="70"/>
      <c r="H93" s="96"/>
      <c r="I93" s="57"/>
      <c r="J93" s="91"/>
      <c r="K93" s="7"/>
      <c r="L93" s="54"/>
      <c r="R93" s="117" t="s">
        <v>14</v>
      </c>
      <c r="S93" s="143">
        <f>71862316.095*1000</f>
        <v>71862316095</v>
      </c>
      <c r="T93" s="74">
        <f>5809570.445*1000</f>
        <v>5809570445</v>
      </c>
    </row>
    <row r="94" spans="3:20" ht="15">
      <c r="C94" s="98"/>
      <c r="D94" s="44"/>
      <c r="E94" s="92"/>
      <c r="F94" s="54"/>
      <c r="G94" s="70"/>
      <c r="H94" s="96"/>
      <c r="I94" s="57"/>
      <c r="J94" s="91"/>
      <c r="K94" s="7"/>
      <c r="L94" s="54"/>
      <c r="R94" s="130" t="s">
        <v>15</v>
      </c>
      <c r="S94" s="143">
        <v>9868941650.1818981</v>
      </c>
      <c r="T94" s="74">
        <v>1293633335.2018995</v>
      </c>
    </row>
    <row r="95" spans="3:20" ht="15">
      <c r="C95" s="69"/>
      <c r="D95" s="43"/>
      <c r="E95" s="92"/>
      <c r="F95" s="54"/>
      <c r="G95" s="70"/>
      <c r="H95" s="96"/>
      <c r="I95" s="57"/>
      <c r="J95" s="91"/>
      <c r="K95" s="7"/>
      <c r="L95" s="54"/>
      <c r="S95" s="141">
        <v>1595866074668.533</v>
      </c>
      <c r="T95" s="151">
        <f>SUM(T83:T94)</f>
        <v>173492326187.12915</v>
      </c>
    </row>
    <row r="96" spans="3:20" ht="15">
      <c r="C96" s="69"/>
      <c r="D96" s="43"/>
      <c r="E96" s="92"/>
      <c r="F96" s="54"/>
      <c r="G96" s="70"/>
      <c r="H96" s="96"/>
      <c r="I96" s="57"/>
      <c r="J96" s="91"/>
      <c r="K96" s="7"/>
      <c r="L96" s="54"/>
    </row>
    <row r="97" spans="3:20" ht="15">
      <c r="C97" s="69"/>
      <c r="D97" s="72"/>
      <c r="E97" s="92"/>
      <c r="F97" s="54"/>
      <c r="G97" s="70"/>
      <c r="H97" s="61"/>
      <c r="I97" s="57"/>
      <c r="J97" s="91"/>
      <c r="K97" s="7"/>
      <c r="L97" s="54"/>
    </row>
    <row r="98" spans="3:20" ht="15">
      <c r="C98" s="69"/>
      <c r="D98" s="43"/>
      <c r="E98" s="92"/>
      <c r="F98" s="54"/>
      <c r="G98" s="70"/>
      <c r="H98" s="61"/>
      <c r="I98" s="57"/>
      <c r="J98" s="91"/>
      <c r="K98" s="7"/>
      <c r="L98" s="54"/>
    </row>
    <row r="99" spans="3:20" ht="15">
      <c r="C99" s="69"/>
      <c r="D99" s="75"/>
      <c r="E99" s="92"/>
      <c r="F99" s="54"/>
      <c r="G99" s="70"/>
      <c r="H99" s="61"/>
      <c r="I99" s="57"/>
      <c r="J99" s="91"/>
      <c r="K99" s="7"/>
      <c r="L99" s="54"/>
    </row>
    <row r="100" spans="3:20" ht="15">
      <c r="C100" s="69"/>
      <c r="D100" s="75"/>
      <c r="E100" s="92"/>
      <c r="F100" s="44"/>
      <c r="G100" s="70"/>
      <c r="H100" s="61"/>
      <c r="I100" s="57"/>
      <c r="J100" s="91"/>
      <c r="K100" s="7"/>
      <c r="L100" s="54"/>
    </row>
    <row r="101" spans="3:20" ht="15">
      <c r="C101" s="69"/>
      <c r="D101" s="95"/>
      <c r="E101" s="92"/>
      <c r="F101" s="44"/>
      <c r="G101" s="70"/>
      <c r="H101" s="61"/>
      <c r="I101" s="57"/>
      <c r="J101" s="91"/>
      <c r="K101" s="7"/>
      <c r="L101" s="54"/>
    </row>
    <row r="102" spans="3:20" ht="15">
      <c r="C102" s="69"/>
      <c r="D102" s="44"/>
      <c r="E102" s="10"/>
      <c r="F102" s="54"/>
      <c r="G102" s="70"/>
      <c r="H102" s="61"/>
      <c r="I102" s="57"/>
      <c r="J102" s="91"/>
      <c r="K102" s="7"/>
      <c r="L102" s="54"/>
    </row>
    <row r="103" spans="3:20" ht="15">
      <c r="C103" s="69"/>
      <c r="D103" s="44"/>
      <c r="E103" s="7"/>
      <c r="F103" s="44"/>
      <c r="G103" s="70"/>
      <c r="H103" s="61"/>
      <c r="I103" s="57"/>
      <c r="J103" s="91"/>
      <c r="K103" s="7"/>
      <c r="L103" s="54"/>
    </row>
    <row r="104" spans="3:20" ht="15">
      <c r="C104" s="73"/>
      <c r="D104" s="44"/>
      <c r="E104" s="7"/>
      <c r="F104" s="44"/>
      <c r="G104" s="70"/>
      <c r="H104" s="61"/>
      <c r="I104" s="57"/>
      <c r="J104" s="91"/>
      <c r="K104" s="94"/>
      <c r="L104" s="54"/>
    </row>
    <row r="105" spans="3:20">
      <c r="D105" s="7"/>
      <c r="E105" s="7"/>
      <c r="I105" s="7"/>
      <c r="J105" s="7"/>
      <c r="K105" s="7"/>
    </row>
    <row r="106" spans="3:20">
      <c r="D106" s="7"/>
      <c r="E106" s="7"/>
      <c r="F106" s="7"/>
      <c r="G106" s="7"/>
      <c r="H106" s="7"/>
      <c r="I106" s="7"/>
      <c r="J106" s="7"/>
      <c r="K106" s="7"/>
    </row>
    <row r="107" spans="3:20">
      <c r="D107" s="7"/>
      <c r="E107" s="7"/>
      <c r="F107" s="7"/>
      <c r="G107" s="7"/>
      <c r="H107" s="7"/>
      <c r="I107" s="7"/>
      <c r="J107" s="7"/>
      <c r="K107" s="7"/>
    </row>
    <row r="108" spans="3:20">
      <c r="D108" s="7"/>
      <c r="E108" s="7"/>
      <c r="F108" s="7"/>
      <c r="G108" s="7"/>
      <c r="H108" s="7"/>
      <c r="I108" s="7"/>
      <c r="J108" s="7"/>
      <c r="K108" s="7"/>
    </row>
    <row r="109" spans="3:20">
      <c r="D109" s="7"/>
      <c r="E109" s="7"/>
      <c r="F109" s="7"/>
      <c r="G109" s="7"/>
      <c r="H109" s="7"/>
      <c r="I109" s="7"/>
      <c r="J109" s="7"/>
      <c r="K109" s="7"/>
    </row>
    <row r="110" spans="3:20">
      <c r="D110" s="7"/>
      <c r="E110" s="7"/>
      <c r="F110" s="7"/>
      <c r="G110" s="7"/>
      <c r="H110" s="7"/>
      <c r="I110" s="7"/>
      <c r="J110" s="7"/>
      <c r="K110" s="7"/>
    </row>
    <row r="111" spans="3:20" ht="15">
      <c r="D111" s="7"/>
      <c r="E111" s="7"/>
      <c r="F111" s="7"/>
      <c r="G111" s="7"/>
      <c r="H111" s="7"/>
      <c r="I111" s="7"/>
      <c r="J111" s="7"/>
      <c r="K111" s="7"/>
      <c r="S111" s="112"/>
      <c r="T111" s="112"/>
    </row>
    <row r="112" spans="3:20">
      <c r="D112" s="7"/>
      <c r="E112" s="7"/>
      <c r="F112" s="7"/>
      <c r="G112" s="7"/>
      <c r="H112" s="7"/>
      <c r="I112" s="7"/>
      <c r="J112" s="7"/>
      <c r="K112" s="7"/>
      <c r="S112" s="56"/>
      <c r="T112" s="56"/>
    </row>
    <row r="113" spans="4:20">
      <c r="D113" s="7"/>
      <c r="E113" s="7"/>
      <c r="F113" s="7"/>
      <c r="G113" s="7"/>
      <c r="H113" s="7"/>
      <c r="I113" s="7"/>
      <c r="J113" s="7"/>
      <c r="K113" s="7"/>
      <c r="S113" s="76"/>
      <c r="T113" s="76"/>
    </row>
    <row r="114" spans="4:20">
      <c r="D114" s="7"/>
      <c r="E114" s="7"/>
      <c r="F114" s="7"/>
      <c r="G114" s="7"/>
      <c r="H114" s="7"/>
      <c r="I114" s="7"/>
      <c r="S114" s="54"/>
      <c r="T114" s="54"/>
    </row>
    <row r="115" spans="4:20">
      <c r="D115" s="7"/>
      <c r="E115" s="7"/>
      <c r="F115" s="7"/>
      <c r="G115" s="7"/>
      <c r="H115" s="7"/>
      <c r="I115" s="7"/>
      <c r="S115" s="76"/>
      <c r="T115" s="76"/>
    </row>
    <row r="116" spans="4:20">
      <c r="D116" s="7"/>
      <c r="E116" s="7"/>
      <c r="F116" s="7"/>
      <c r="G116" s="7"/>
      <c r="H116" s="7"/>
      <c r="I116" s="7"/>
      <c r="S116" s="148"/>
      <c r="T116" s="148"/>
    </row>
    <row r="117" spans="4:20">
      <c r="D117" s="7"/>
      <c r="E117" s="7"/>
      <c r="F117" s="7"/>
      <c r="G117" s="7"/>
      <c r="H117" s="7"/>
      <c r="I117" s="7"/>
      <c r="S117" s="76"/>
      <c r="T117" s="76"/>
    </row>
    <row r="118" spans="4:20">
      <c r="D118" s="7"/>
      <c r="E118" s="7"/>
      <c r="F118" s="7"/>
      <c r="G118" s="7"/>
      <c r="H118" s="7"/>
      <c r="I118" s="7"/>
      <c r="S118" s="77"/>
      <c r="T118" s="77"/>
    </row>
    <row r="119" spans="4:20">
      <c r="D119" s="7"/>
      <c r="E119" s="7"/>
      <c r="F119" s="7"/>
      <c r="G119" s="7"/>
      <c r="H119" s="7"/>
      <c r="I119" s="7"/>
      <c r="S119" s="148"/>
      <c r="T119" s="148"/>
    </row>
    <row r="120" spans="4:20">
      <c r="D120" s="7"/>
      <c r="E120" s="7"/>
      <c r="F120" s="7"/>
      <c r="G120" s="7"/>
      <c r="H120" s="7"/>
      <c r="I120" s="7"/>
      <c r="S120" s="76"/>
      <c r="T120" s="76"/>
    </row>
    <row r="121" spans="4:20">
      <c r="D121" s="7"/>
      <c r="E121" s="7"/>
      <c r="F121" s="7"/>
      <c r="G121" s="7"/>
      <c r="H121" s="7"/>
      <c r="I121" s="7"/>
      <c r="S121" s="76"/>
      <c r="T121" s="76"/>
    </row>
    <row r="122" spans="4:20">
      <c r="D122" s="7"/>
      <c r="E122" s="7"/>
      <c r="F122" s="7"/>
      <c r="G122" s="7"/>
      <c r="H122" s="7"/>
      <c r="I122" s="7"/>
      <c r="S122" s="76"/>
      <c r="T122" s="76"/>
    </row>
    <row r="123" spans="4:20">
      <c r="D123" s="7"/>
      <c r="E123" s="7"/>
      <c r="F123" s="7"/>
      <c r="G123" s="7"/>
      <c r="H123" s="7"/>
      <c r="I123" s="7"/>
      <c r="S123" s="78"/>
      <c r="T123" s="78"/>
    </row>
    <row r="124" spans="4:20">
      <c r="D124" s="7"/>
      <c r="E124" s="7"/>
      <c r="F124" s="7"/>
      <c r="G124" s="7"/>
      <c r="H124" s="7"/>
      <c r="I124" s="7"/>
      <c r="S124" s="149"/>
      <c r="T124" s="149"/>
    </row>
    <row r="125" spans="4:20">
      <c r="D125" s="7"/>
      <c r="E125" s="7"/>
      <c r="F125" s="7"/>
      <c r="G125" s="7"/>
      <c r="H125" s="7"/>
      <c r="I125" s="7"/>
      <c r="S125" s="150"/>
      <c r="T125" s="150"/>
    </row>
    <row r="126" spans="4:20">
      <c r="D126" s="7"/>
      <c r="E126" s="7"/>
      <c r="F126" s="7"/>
      <c r="G126" s="7"/>
      <c r="H126" s="7"/>
      <c r="I126" s="7"/>
    </row>
    <row r="127" spans="4:20">
      <c r="D127" s="7"/>
      <c r="E127" s="7"/>
      <c r="F127" s="7"/>
      <c r="G127" s="7"/>
      <c r="H127" s="7"/>
      <c r="I127" s="7"/>
    </row>
    <row r="128" spans="4:20">
      <c r="D128" s="7"/>
      <c r="E128" s="7"/>
      <c r="F128" s="7"/>
      <c r="G128" s="7"/>
      <c r="H128" s="7"/>
      <c r="I128" s="7"/>
    </row>
    <row r="129" spans="4:9">
      <c r="D129" s="7"/>
      <c r="E129" s="7"/>
      <c r="F129" s="7"/>
      <c r="G129" s="7"/>
      <c r="H129" s="7"/>
      <c r="I129" s="7"/>
    </row>
  </sheetData>
  <mergeCells count="17">
    <mergeCell ref="P12:Q12"/>
    <mergeCell ref="D5:Q6"/>
    <mergeCell ref="D8:Q8"/>
    <mergeCell ref="B10:Q10"/>
    <mergeCell ref="D11:K11"/>
    <mergeCell ref="L11:Q11"/>
    <mergeCell ref="D30:G30"/>
    <mergeCell ref="D29:I29"/>
    <mergeCell ref="N12:O12"/>
    <mergeCell ref="J29:M29"/>
    <mergeCell ref="J30:K30"/>
    <mergeCell ref="L30:M30"/>
    <mergeCell ref="L12:M12"/>
    <mergeCell ref="D12:E12"/>
    <mergeCell ref="F12:G12"/>
    <mergeCell ref="H12:I12"/>
    <mergeCell ref="J12:K12"/>
  </mergeCells>
  <phoneticPr fontId="20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L4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SpiroB</cp:lastModifiedBy>
  <cp:lastPrinted>2018-07-19T15:16:57Z</cp:lastPrinted>
  <dcterms:created xsi:type="dcterms:W3CDTF">2009-11-09T09:32:23Z</dcterms:created>
  <dcterms:modified xsi:type="dcterms:W3CDTF">2021-11-04T14:56:56Z</dcterms:modified>
</cp:coreProperties>
</file>